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455"/>
  </bookViews>
  <sheets>
    <sheet name="x capitulo" sheetId="9" r:id="rId1"/>
    <sheet name="x objeto del gasto" sheetId="7" r:id="rId2"/>
    <sheet name="x objeto del gasto (2)" sheetId="15" r:id="rId3"/>
    <sheet name="x clasif econ" sheetId="12" r:id="rId4"/>
    <sheet name="x clasif func" sheetId="13" r:id="rId5"/>
    <sheet name="x clasif admtva" sheetId="14" r:id="rId6"/>
    <sheet name="Hoja1" sheetId="8" r:id="rId7"/>
  </sheets>
  <definedNames>
    <definedName name="_xlnm.Print_Area" localSheetId="0">'x capitulo'!$A$1:$L$68</definedName>
    <definedName name="_xlnm.Print_Area" localSheetId="5">'x clasif admtva'!$A$1:$J$46</definedName>
    <definedName name="_xlnm.Print_Area" localSheetId="3">'x clasif econ'!$A$1:$L$45</definedName>
    <definedName name="_xlnm.Print_Area" localSheetId="4">'x clasif func'!$A$1:$I$70</definedName>
    <definedName name="_xlnm.Print_Area" localSheetId="1">'x objeto del gasto'!$A$1:$L$190</definedName>
    <definedName name="_xlnm.Print_Area" localSheetId="2">'x objeto del gasto (2)'!$A$1:$M$201</definedName>
    <definedName name="_xlnm.Print_Titles" localSheetId="0">'x capitulo'!$1:$20</definedName>
    <definedName name="_xlnm.Print_Titles" localSheetId="5">'x clasif admtva'!$1:$30</definedName>
    <definedName name="_xlnm.Print_Titles" localSheetId="3">'x clasif econ'!$1:$20</definedName>
  </definedNames>
  <calcPr calcId="145621"/>
</workbook>
</file>

<file path=xl/calcChain.xml><?xml version="1.0" encoding="utf-8"?>
<calcChain xmlns="http://schemas.openxmlformats.org/spreadsheetml/2006/main">
  <c r="I98" i="7" l="1"/>
  <c r="H98" i="7"/>
  <c r="J168" i="7"/>
  <c r="E63" i="15" l="1"/>
  <c r="H63" i="15" s="1"/>
  <c r="E62" i="15"/>
  <c r="D62" i="15"/>
  <c r="H62" i="15"/>
  <c r="G62" i="15"/>
  <c r="G63" i="15"/>
  <c r="F63" i="15"/>
  <c r="F62" i="15"/>
  <c r="C62" i="15"/>
  <c r="F53" i="15"/>
  <c r="F50" i="15"/>
  <c r="F49" i="15"/>
  <c r="F48" i="15"/>
  <c r="F46" i="15"/>
  <c r="F28" i="15"/>
  <c r="F33" i="15"/>
  <c r="F34" i="15"/>
  <c r="D20" i="15"/>
  <c r="E20" i="15"/>
  <c r="G20" i="15"/>
  <c r="H20" i="15"/>
  <c r="I20" i="15"/>
  <c r="J20" i="15"/>
  <c r="K20" i="15"/>
  <c r="L20" i="15"/>
  <c r="D21" i="15"/>
  <c r="E21" i="15"/>
  <c r="G21" i="15"/>
  <c r="H21" i="15"/>
  <c r="I21" i="15"/>
  <c r="J21" i="15"/>
  <c r="K21" i="15"/>
  <c r="L21" i="15"/>
  <c r="D22" i="15"/>
  <c r="E22" i="15"/>
  <c r="G22" i="15"/>
  <c r="H22" i="15"/>
  <c r="I22" i="15"/>
  <c r="J22" i="15"/>
  <c r="K22" i="15"/>
  <c r="L22" i="15"/>
  <c r="D23" i="15"/>
  <c r="E23" i="15"/>
  <c r="G23" i="15"/>
  <c r="H23" i="15"/>
  <c r="I23" i="15"/>
  <c r="J23" i="15"/>
  <c r="K23" i="15"/>
  <c r="L23" i="15"/>
  <c r="D24" i="15"/>
  <c r="E24" i="15"/>
  <c r="G24" i="15"/>
  <c r="H24" i="15"/>
  <c r="I24" i="15"/>
  <c r="J24" i="15"/>
  <c r="K24" i="15"/>
  <c r="L24" i="15"/>
  <c r="D25" i="15"/>
  <c r="E25" i="15"/>
  <c r="G25" i="15"/>
  <c r="D26" i="15"/>
  <c r="E26" i="15"/>
  <c r="G26" i="15"/>
  <c r="H26" i="15"/>
  <c r="I26" i="15"/>
  <c r="J26" i="15"/>
  <c r="J35" i="15" s="1"/>
  <c r="K26" i="15"/>
  <c r="L26" i="15"/>
  <c r="D27" i="15"/>
  <c r="E27" i="15"/>
  <c r="G27" i="15"/>
  <c r="H27" i="15"/>
  <c r="I27" i="15"/>
  <c r="J27" i="15"/>
  <c r="K27" i="15"/>
  <c r="L27" i="15"/>
  <c r="D29" i="15"/>
  <c r="E29" i="15"/>
  <c r="G29" i="15"/>
  <c r="H29" i="15"/>
  <c r="I29" i="15"/>
  <c r="J29" i="15"/>
  <c r="K29" i="15"/>
  <c r="L29" i="15"/>
  <c r="D30" i="15"/>
  <c r="E30" i="15"/>
  <c r="G30" i="15"/>
  <c r="H30" i="15"/>
  <c r="I30" i="15"/>
  <c r="J30" i="15"/>
  <c r="K30" i="15"/>
  <c r="L30" i="15"/>
  <c r="D31" i="15"/>
  <c r="E31" i="15"/>
  <c r="G31" i="15"/>
  <c r="H31" i="15"/>
  <c r="I31" i="15"/>
  <c r="J31" i="15"/>
  <c r="K31" i="15"/>
  <c r="L31" i="15"/>
  <c r="D32" i="15"/>
  <c r="E32" i="15"/>
  <c r="F32" i="15" s="1"/>
  <c r="G32" i="15"/>
  <c r="H32" i="15"/>
  <c r="I32" i="15"/>
  <c r="J32" i="15"/>
  <c r="K32" i="15"/>
  <c r="L32" i="15"/>
  <c r="D34" i="15"/>
  <c r="E34" i="15"/>
  <c r="G34" i="15"/>
  <c r="H34" i="15"/>
  <c r="I34" i="15"/>
  <c r="J34" i="15"/>
  <c r="K34" i="15"/>
  <c r="L34" i="15"/>
  <c r="D36" i="15"/>
  <c r="E36" i="15"/>
  <c r="F36" i="15" s="1"/>
  <c r="G36" i="15"/>
  <c r="H36" i="15"/>
  <c r="I36" i="15"/>
  <c r="J36" i="15"/>
  <c r="K36" i="15"/>
  <c r="D37" i="15"/>
  <c r="E37" i="15"/>
  <c r="G37" i="15"/>
  <c r="H37" i="15"/>
  <c r="I37" i="15"/>
  <c r="J37" i="15"/>
  <c r="K37" i="15"/>
  <c r="D38" i="15"/>
  <c r="E38" i="15"/>
  <c r="G38" i="15"/>
  <c r="H38" i="15"/>
  <c r="I38" i="15"/>
  <c r="J38" i="15"/>
  <c r="K38" i="15"/>
  <c r="L38" i="15"/>
  <c r="D39" i="15"/>
  <c r="E39" i="15"/>
  <c r="G39" i="15"/>
  <c r="H39" i="15"/>
  <c r="I39" i="15"/>
  <c r="J39" i="15"/>
  <c r="K39" i="15"/>
  <c r="L39" i="15"/>
  <c r="D40" i="15"/>
  <c r="E40" i="15"/>
  <c r="G40" i="15"/>
  <c r="H40" i="15"/>
  <c r="I40" i="15"/>
  <c r="J40" i="15"/>
  <c r="K40" i="15"/>
  <c r="D41" i="15"/>
  <c r="E41" i="15"/>
  <c r="G41" i="15"/>
  <c r="H41" i="15"/>
  <c r="I41" i="15"/>
  <c r="J41" i="15"/>
  <c r="K41" i="15"/>
  <c r="D42" i="15"/>
  <c r="E42" i="15"/>
  <c r="G42" i="15"/>
  <c r="H42" i="15"/>
  <c r="I42" i="15"/>
  <c r="J42" i="15"/>
  <c r="K42" i="15"/>
  <c r="L42" i="15"/>
  <c r="D43" i="15"/>
  <c r="E43" i="15"/>
  <c r="G43" i="15"/>
  <c r="H43" i="15"/>
  <c r="I43" i="15"/>
  <c r="J43" i="15"/>
  <c r="K43" i="15"/>
  <c r="L43" i="15"/>
  <c r="D44" i="15"/>
  <c r="E44" i="15"/>
  <c r="F44" i="15" s="1"/>
  <c r="G44" i="15"/>
  <c r="H44" i="15"/>
  <c r="I44" i="15"/>
  <c r="J44" i="15"/>
  <c r="K44" i="15"/>
  <c r="L44" i="15"/>
  <c r="K54" i="15"/>
  <c r="J54" i="15"/>
  <c r="I54" i="15"/>
  <c r="H54" i="15"/>
  <c r="E54" i="15"/>
  <c r="D54" i="15"/>
  <c r="C54" i="15"/>
  <c r="G53" i="15"/>
  <c r="M53" i="15" s="1"/>
  <c r="G50" i="15"/>
  <c r="L50" i="15" s="1"/>
  <c r="G49" i="15"/>
  <c r="M49" i="15" s="1"/>
  <c r="G48" i="15"/>
  <c r="M48" i="15" s="1"/>
  <c r="K47" i="15"/>
  <c r="J47" i="15"/>
  <c r="I47" i="15"/>
  <c r="H47" i="15"/>
  <c r="E47" i="15"/>
  <c r="D47" i="15"/>
  <c r="C47" i="15"/>
  <c r="G46" i="15"/>
  <c r="M46" i="15" s="1"/>
  <c r="M47" i="15" s="1"/>
  <c r="C44" i="15"/>
  <c r="C43" i="15"/>
  <c r="C42" i="15"/>
  <c r="C41" i="15"/>
  <c r="C40" i="15"/>
  <c r="C39" i="15"/>
  <c r="C38" i="15"/>
  <c r="C37" i="15"/>
  <c r="C36" i="15"/>
  <c r="C34" i="15"/>
  <c r="C27" i="15"/>
  <c r="C29" i="15"/>
  <c r="C30" i="15"/>
  <c r="C31" i="15"/>
  <c r="C32" i="15"/>
  <c r="C26" i="15"/>
  <c r="C24" i="15"/>
  <c r="C23" i="15"/>
  <c r="C22" i="15"/>
  <c r="C21" i="15"/>
  <c r="C20" i="15"/>
  <c r="K186" i="15"/>
  <c r="J186" i="15"/>
  <c r="I186" i="15"/>
  <c r="H186" i="15"/>
  <c r="E186" i="15"/>
  <c r="D186" i="15"/>
  <c r="C186" i="15"/>
  <c r="G185" i="15"/>
  <c r="L185" i="15" s="1"/>
  <c r="G184" i="15"/>
  <c r="L184" i="15" s="1"/>
  <c r="G183" i="15"/>
  <c r="M183" i="15" s="1"/>
  <c r="G182" i="15"/>
  <c r="K181" i="15"/>
  <c r="J181" i="15"/>
  <c r="I181" i="15"/>
  <c r="H181" i="15"/>
  <c r="G181" i="15"/>
  <c r="E181" i="15"/>
  <c r="D181" i="15"/>
  <c r="C181" i="15"/>
  <c r="G180" i="15"/>
  <c r="M180" i="15" s="1"/>
  <c r="M181" i="15" s="1"/>
  <c r="K179" i="15"/>
  <c r="J179" i="15"/>
  <c r="I179" i="15"/>
  <c r="H179" i="15"/>
  <c r="E179" i="15"/>
  <c r="D179" i="15"/>
  <c r="C179" i="15"/>
  <c r="M178" i="15"/>
  <c r="G178" i="15"/>
  <c r="L178" i="15" s="1"/>
  <c r="G177" i="15"/>
  <c r="M177" i="15" s="1"/>
  <c r="G176" i="15"/>
  <c r="L176" i="15" s="1"/>
  <c r="G175" i="15"/>
  <c r="M175" i="15" s="1"/>
  <c r="G174" i="15"/>
  <c r="M174" i="15" s="1"/>
  <c r="L173" i="15"/>
  <c r="G173" i="15"/>
  <c r="M173" i="15" s="1"/>
  <c r="G172" i="15"/>
  <c r="M172" i="15" s="1"/>
  <c r="G171" i="15"/>
  <c r="M171" i="15" s="1"/>
  <c r="M170" i="15"/>
  <c r="G170" i="15"/>
  <c r="L170" i="15" s="1"/>
  <c r="K169" i="15"/>
  <c r="J169" i="15"/>
  <c r="I169" i="15"/>
  <c r="H169" i="15"/>
  <c r="E169" i="15"/>
  <c r="C169" i="15"/>
  <c r="G168" i="15"/>
  <c r="L168" i="15" s="1"/>
  <c r="M167" i="15"/>
  <c r="G167" i="15"/>
  <c r="L167" i="15" s="1"/>
  <c r="G166" i="15"/>
  <c r="M166" i="15" s="1"/>
  <c r="G165" i="15"/>
  <c r="L165" i="15" s="1"/>
  <c r="D164" i="15"/>
  <c r="D169" i="15" s="1"/>
  <c r="G163" i="15"/>
  <c r="M163" i="15" s="1"/>
  <c r="M162" i="15"/>
  <c r="G162" i="15"/>
  <c r="K161" i="15"/>
  <c r="J161" i="15"/>
  <c r="I161" i="15"/>
  <c r="H161" i="15"/>
  <c r="E161" i="15"/>
  <c r="D161" i="15"/>
  <c r="C161" i="15"/>
  <c r="G160" i="15"/>
  <c r="L160" i="15" s="1"/>
  <c r="G159" i="15"/>
  <c r="L159" i="15" s="1"/>
  <c r="G158" i="15"/>
  <c r="M158" i="15" s="1"/>
  <c r="G157" i="15"/>
  <c r="L157" i="15" s="1"/>
  <c r="L156" i="15"/>
  <c r="G156" i="15"/>
  <c r="I117" i="15"/>
  <c r="E117" i="15"/>
  <c r="D117" i="15"/>
  <c r="C117" i="15"/>
  <c r="M116" i="15"/>
  <c r="G116" i="15"/>
  <c r="L116" i="15" s="1"/>
  <c r="G115" i="15"/>
  <c r="M115" i="15" s="1"/>
  <c r="G114" i="15"/>
  <c r="M114" i="15" s="1"/>
  <c r="G113" i="15"/>
  <c r="M113" i="15" s="1"/>
  <c r="G112" i="15"/>
  <c r="M112" i="15" s="1"/>
  <c r="M111" i="15"/>
  <c r="L111" i="15"/>
  <c r="G111" i="15"/>
  <c r="M110" i="15"/>
  <c r="G110" i="15"/>
  <c r="L110" i="15" s="1"/>
  <c r="M109" i="15"/>
  <c r="L109" i="15"/>
  <c r="K109" i="15"/>
  <c r="K117" i="15" s="1"/>
  <c r="K119" i="15" s="1"/>
  <c r="J109" i="15"/>
  <c r="J117" i="15" s="1"/>
  <c r="I109" i="15"/>
  <c r="H109" i="15"/>
  <c r="H117" i="15" s="1"/>
  <c r="G109" i="15"/>
  <c r="G108" i="15"/>
  <c r="L108" i="15" s="1"/>
  <c r="K107" i="15"/>
  <c r="J107" i="15"/>
  <c r="I107" i="15"/>
  <c r="I119" i="15" s="1"/>
  <c r="H107" i="15"/>
  <c r="E107" i="15"/>
  <c r="D107" i="15"/>
  <c r="C107" i="15"/>
  <c r="G106" i="15"/>
  <c r="M106" i="15" s="1"/>
  <c r="G105" i="15"/>
  <c r="M105" i="15" s="1"/>
  <c r="M104" i="15"/>
  <c r="L104" i="15"/>
  <c r="G104" i="15"/>
  <c r="M103" i="15"/>
  <c r="G103" i="15"/>
  <c r="L103" i="15" s="1"/>
  <c r="G102" i="15"/>
  <c r="L102" i="15" s="1"/>
  <c r="G101" i="15"/>
  <c r="L101" i="15" s="1"/>
  <c r="G100" i="15"/>
  <c r="M100" i="15" s="1"/>
  <c r="K99" i="15"/>
  <c r="J99" i="15"/>
  <c r="I99" i="15"/>
  <c r="H99" i="15"/>
  <c r="E99" i="15"/>
  <c r="D99" i="15"/>
  <c r="G98" i="15"/>
  <c r="L98" i="15" s="1"/>
  <c r="G97" i="15"/>
  <c r="M97" i="15" s="1"/>
  <c r="G96" i="15"/>
  <c r="M96" i="15" s="1"/>
  <c r="G95" i="15"/>
  <c r="M95" i="15" s="1"/>
  <c r="C94" i="15"/>
  <c r="G94" i="15" s="1"/>
  <c r="H45" i="15" l="1"/>
  <c r="F43" i="15"/>
  <c r="F42" i="15"/>
  <c r="F41" i="15"/>
  <c r="F40" i="15"/>
  <c r="F39" i="15"/>
  <c r="F38" i="15"/>
  <c r="F37" i="15"/>
  <c r="E35" i="15"/>
  <c r="F31" i="15"/>
  <c r="F30" i="15"/>
  <c r="F29" i="15"/>
  <c r="F27" i="15"/>
  <c r="F26" i="15"/>
  <c r="I35" i="15"/>
  <c r="H35" i="15"/>
  <c r="G35" i="15"/>
  <c r="I45" i="15"/>
  <c r="I56" i="15" s="1"/>
  <c r="K35" i="15"/>
  <c r="I188" i="15"/>
  <c r="J188" i="15"/>
  <c r="I25" i="15"/>
  <c r="E188" i="15"/>
  <c r="G45" i="15"/>
  <c r="D35" i="15"/>
  <c r="E45" i="15"/>
  <c r="K188" i="15"/>
  <c r="D45" i="15"/>
  <c r="H25" i="15"/>
  <c r="J119" i="15"/>
  <c r="K25" i="15"/>
  <c r="L35" i="15"/>
  <c r="L25" i="15"/>
  <c r="J25" i="15"/>
  <c r="C35" i="15"/>
  <c r="K45" i="15"/>
  <c r="J45" i="15"/>
  <c r="E56" i="15"/>
  <c r="M38" i="15"/>
  <c r="M34" i="15"/>
  <c r="M31" i="15"/>
  <c r="M29" i="15"/>
  <c r="M44" i="15"/>
  <c r="M27" i="15"/>
  <c r="M42" i="15"/>
  <c r="M98" i="15"/>
  <c r="G164" i="15"/>
  <c r="H119" i="15"/>
  <c r="G161" i="15"/>
  <c r="C188" i="15"/>
  <c r="G186" i="15"/>
  <c r="H188" i="15"/>
  <c r="D119" i="15"/>
  <c r="L175" i="15"/>
  <c r="E119" i="15"/>
  <c r="L172" i="15"/>
  <c r="L106" i="15"/>
  <c r="L113" i="15"/>
  <c r="M159" i="15"/>
  <c r="M101" i="15"/>
  <c r="M184" i="15"/>
  <c r="M54" i="15"/>
  <c r="L95" i="15"/>
  <c r="G169" i="15"/>
  <c r="D188" i="15"/>
  <c r="G47" i="15"/>
  <c r="M50" i="15"/>
  <c r="M37" i="15"/>
  <c r="M23" i="15"/>
  <c r="G54" i="15"/>
  <c r="L48" i="15"/>
  <c r="L53" i="15"/>
  <c r="C45" i="15"/>
  <c r="L46" i="15"/>
  <c r="L47" i="15" s="1"/>
  <c r="L49" i="15"/>
  <c r="M40" i="15"/>
  <c r="M43" i="15"/>
  <c r="M39" i="15"/>
  <c r="M36" i="15"/>
  <c r="M32" i="15"/>
  <c r="M26" i="15"/>
  <c r="M21" i="15"/>
  <c r="M107" i="15"/>
  <c r="L94" i="15"/>
  <c r="G99" i="15"/>
  <c r="M94" i="15"/>
  <c r="M99" i="15" s="1"/>
  <c r="M24" i="15"/>
  <c r="M20" i="15"/>
  <c r="C99" i="15"/>
  <c r="C119" i="15" s="1"/>
  <c r="M30" i="15"/>
  <c r="M157" i="15"/>
  <c r="L163" i="15"/>
  <c r="M165" i="15"/>
  <c r="L171" i="15"/>
  <c r="M176" i="15"/>
  <c r="M179" i="15" s="1"/>
  <c r="M102" i="15"/>
  <c r="L105" i="15"/>
  <c r="G107" i="15"/>
  <c r="L112" i="15"/>
  <c r="M160" i="15"/>
  <c r="M168" i="15"/>
  <c r="L174" i="15"/>
  <c r="M185" i="15"/>
  <c r="L97" i="15"/>
  <c r="L100" i="15"/>
  <c r="M108" i="15"/>
  <c r="M117" i="15" s="1"/>
  <c r="L115" i="15"/>
  <c r="G117" i="15"/>
  <c r="L158" i="15"/>
  <c r="L161" i="15" s="1"/>
  <c r="L166" i="15"/>
  <c r="L177" i="15"/>
  <c r="G179" i="15"/>
  <c r="L180" i="15"/>
  <c r="L181" i="15" s="1"/>
  <c r="L183" i="15"/>
  <c r="L114" i="15"/>
  <c r="L182" i="15"/>
  <c r="L186" i="15" s="1"/>
  <c r="M41" i="15"/>
  <c r="C25" i="15"/>
  <c r="M182" i="15"/>
  <c r="L96" i="15"/>
  <c r="M156" i="15"/>
  <c r="L162" i="15"/>
  <c r="F174" i="7"/>
  <c r="L174" i="7" s="1"/>
  <c r="F173" i="7"/>
  <c r="K173" i="7" s="1"/>
  <c r="F172" i="7"/>
  <c r="L172" i="7" s="1"/>
  <c r="F171" i="7"/>
  <c r="K171" i="7" s="1"/>
  <c r="J170" i="7"/>
  <c r="J46" i="9" s="1"/>
  <c r="I170" i="7"/>
  <c r="I46" i="9" s="1"/>
  <c r="H170" i="7"/>
  <c r="H46" i="9" s="1"/>
  <c r="G170" i="7"/>
  <c r="G46" i="9" s="1"/>
  <c r="E170" i="7"/>
  <c r="E46" i="9" s="1"/>
  <c r="D170" i="7"/>
  <c r="D46" i="9" s="1"/>
  <c r="C170" i="7"/>
  <c r="C46" i="9" s="1"/>
  <c r="F169" i="7"/>
  <c r="F170" i="7" s="1"/>
  <c r="F46" i="9" s="1"/>
  <c r="I168" i="7"/>
  <c r="H168" i="7"/>
  <c r="G168" i="7"/>
  <c r="E168" i="7"/>
  <c r="D168" i="7"/>
  <c r="C168" i="7"/>
  <c r="F167" i="7"/>
  <c r="K167" i="7" s="1"/>
  <c r="F166" i="7"/>
  <c r="L166" i="7" s="1"/>
  <c r="F165" i="7"/>
  <c r="K165" i="7" s="1"/>
  <c r="F164" i="7"/>
  <c r="L164" i="7" s="1"/>
  <c r="F163" i="7"/>
  <c r="K163" i="7" s="1"/>
  <c r="F162" i="7"/>
  <c r="L162" i="7" s="1"/>
  <c r="F161" i="7"/>
  <c r="K161" i="7" s="1"/>
  <c r="F160" i="7"/>
  <c r="L160" i="7" s="1"/>
  <c r="F159" i="7"/>
  <c r="K159" i="7" s="1"/>
  <c r="J158" i="7"/>
  <c r="I158" i="7"/>
  <c r="H158" i="7"/>
  <c r="G158" i="7"/>
  <c r="E158" i="7"/>
  <c r="C158" i="7"/>
  <c r="F157" i="7"/>
  <c r="L157" i="7" s="1"/>
  <c r="F156" i="7"/>
  <c r="K156" i="7" s="1"/>
  <c r="F155" i="7"/>
  <c r="L155" i="7" s="1"/>
  <c r="F154" i="7"/>
  <c r="K154" i="7" s="1"/>
  <c r="D153" i="7"/>
  <c r="D158" i="7" s="1"/>
  <c r="F152" i="7"/>
  <c r="L152" i="7" s="1"/>
  <c r="F151" i="7"/>
  <c r="J150" i="7"/>
  <c r="I150" i="7"/>
  <c r="H150" i="7"/>
  <c r="G150" i="7"/>
  <c r="E150" i="7"/>
  <c r="D150" i="7"/>
  <c r="C150" i="7"/>
  <c r="F149" i="7"/>
  <c r="L149" i="7" s="1"/>
  <c r="F148" i="7"/>
  <c r="K148" i="7" s="1"/>
  <c r="F147" i="7"/>
  <c r="L147" i="7" s="1"/>
  <c r="F146" i="7"/>
  <c r="K146" i="7" s="1"/>
  <c r="F145" i="7"/>
  <c r="K145" i="7" s="1"/>
  <c r="E106" i="7"/>
  <c r="D106" i="7"/>
  <c r="C106" i="7"/>
  <c r="F105" i="7"/>
  <c r="L105" i="7" s="1"/>
  <c r="F104" i="7"/>
  <c r="K104" i="7" s="1"/>
  <c r="F103" i="7"/>
  <c r="L103" i="7" s="1"/>
  <c r="F102" i="7"/>
  <c r="K102" i="7" s="1"/>
  <c r="L41" i="15" s="1"/>
  <c r="F101" i="7"/>
  <c r="L101" i="7" s="1"/>
  <c r="F100" i="7"/>
  <c r="K100" i="7" s="1"/>
  <c r="F99" i="7"/>
  <c r="L99" i="7" s="1"/>
  <c r="J98" i="7"/>
  <c r="J106" i="7" s="1"/>
  <c r="H106" i="7"/>
  <c r="G98" i="7"/>
  <c r="F98" i="7"/>
  <c r="F97" i="7"/>
  <c r="K97" i="7" s="1"/>
  <c r="L36" i="15" s="1"/>
  <c r="J96" i="7"/>
  <c r="I96" i="7"/>
  <c r="H96" i="7"/>
  <c r="G96" i="7"/>
  <c r="E96" i="7"/>
  <c r="D96" i="7"/>
  <c r="C96" i="7"/>
  <c r="F95" i="7"/>
  <c r="K95" i="7" s="1"/>
  <c r="F94" i="7"/>
  <c r="L94" i="7" s="1"/>
  <c r="F93" i="7"/>
  <c r="K93" i="7" s="1"/>
  <c r="F92" i="7"/>
  <c r="L92" i="7" s="1"/>
  <c r="F91" i="7"/>
  <c r="K91" i="7" s="1"/>
  <c r="F90" i="7"/>
  <c r="L90" i="7" s="1"/>
  <c r="F89" i="7"/>
  <c r="K89" i="7" s="1"/>
  <c r="J88" i="7"/>
  <c r="I88" i="7"/>
  <c r="H88" i="7"/>
  <c r="G88" i="7"/>
  <c r="D88" i="7"/>
  <c r="F87" i="7"/>
  <c r="F86" i="7"/>
  <c r="F85" i="7"/>
  <c r="F84" i="7"/>
  <c r="L84" i="7" s="1"/>
  <c r="C83" i="7"/>
  <c r="C88" i="7" s="1"/>
  <c r="H56" i="15" l="1"/>
  <c r="D56" i="15"/>
  <c r="G56" i="15"/>
  <c r="J56" i="15"/>
  <c r="C56" i="15"/>
  <c r="K56" i="15"/>
  <c r="M35" i="15"/>
  <c r="L117" i="15"/>
  <c r="L119" i="15" s="1"/>
  <c r="L107" i="15"/>
  <c r="M164" i="15"/>
  <c r="M169" i="15" s="1"/>
  <c r="L164" i="15"/>
  <c r="L169" i="15"/>
  <c r="L188" i="15" s="1"/>
  <c r="L179" i="15"/>
  <c r="M119" i="15"/>
  <c r="G188" i="15"/>
  <c r="L54" i="15"/>
  <c r="M45" i="15"/>
  <c r="M161" i="15"/>
  <c r="M22" i="15"/>
  <c r="M25" i="15" s="1"/>
  <c r="L99" i="15"/>
  <c r="M186" i="15"/>
  <c r="G119" i="15"/>
  <c r="K160" i="7"/>
  <c r="L37" i="15" s="1"/>
  <c r="I106" i="7"/>
  <c r="I108" i="7" s="1"/>
  <c r="K98" i="7"/>
  <c r="H108" i="7"/>
  <c r="J108" i="7"/>
  <c r="C108" i="7"/>
  <c r="F83" i="7"/>
  <c r="L83" i="7" s="1"/>
  <c r="K84" i="7"/>
  <c r="D108" i="7"/>
  <c r="G106" i="7"/>
  <c r="G108" i="7" s="1"/>
  <c r="K149" i="7"/>
  <c r="K152" i="7"/>
  <c r="K155" i="7"/>
  <c r="K164" i="7"/>
  <c r="K169" i="7"/>
  <c r="K170" i="7" s="1"/>
  <c r="K174" i="7"/>
  <c r="K105" i="7"/>
  <c r="K94" i="7"/>
  <c r="F150" i="7"/>
  <c r="K147" i="7"/>
  <c r="K157" i="7"/>
  <c r="K162" i="7"/>
  <c r="K166" i="7"/>
  <c r="K172" i="7"/>
  <c r="L146" i="7"/>
  <c r="L148" i="7"/>
  <c r="L151" i="7"/>
  <c r="L154" i="7"/>
  <c r="L156" i="7"/>
  <c r="L159" i="7"/>
  <c r="L161" i="7"/>
  <c r="L163" i="7"/>
  <c r="L165" i="7"/>
  <c r="L167" i="7"/>
  <c r="F168" i="7"/>
  <c r="L171" i="7"/>
  <c r="L173" i="7"/>
  <c r="L145" i="7"/>
  <c r="K151" i="7"/>
  <c r="F153" i="7"/>
  <c r="L169" i="7"/>
  <c r="L170" i="7" s="1"/>
  <c r="K90" i="7"/>
  <c r="K101" i="7"/>
  <c r="L40" i="15" s="1"/>
  <c r="K92" i="7"/>
  <c r="F106" i="7"/>
  <c r="K99" i="7"/>
  <c r="K103" i="7"/>
  <c r="L86" i="7"/>
  <c r="K86" i="7"/>
  <c r="L85" i="7"/>
  <c r="K85" i="7"/>
  <c r="L87" i="7"/>
  <c r="K87" i="7"/>
  <c r="E88" i="7"/>
  <c r="E108" i="7" s="1"/>
  <c r="L89" i="7"/>
  <c r="L91" i="7"/>
  <c r="L93" i="7"/>
  <c r="L95" i="7"/>
  <c r="F96" i="7"/>
  <c r="L98" i="7"/>
  <c r="L100" i="7"/>
  <c r="L102" i="7"/>
  <c r="L104" i="7"/>
  <c r="L97" i="7"/>
  <c r="J35" i="7"/>
  <c r="I35" i="7"/>
  <c r="H35" i="7"/>
  <c r="G35" i="7"/>
  <c r="J33" i="7"/>
  <c r="J34" i="9" s="1"/>
  <c r="J25" i="7"/>
  <c r="J26" i="9" s="1"/>
  <c r="I33" i="7"/>
  <c r="I34" i="9" s="1"/>
  <c r="I25" i="7"/>
  <c r="I26" i="9" s="1"/>
  <c r="H33" i="7"/>
  <c r="H34" i="9" s="1"/>
  <c r="H25" i="7"/>
  <c r="H26" i="9" s="1"/>
  <c r="E22" i="7"/>
  <c r="E23" i="7"/>
  <c r="L45" i="15" l="1"/>
  <c r="L56" i="15" s="1"/>
  <c r="M56" i="15"/>
  <c r="M188" i="15"/>
  <c r="K150" i="7"/>
  <c r="K168" i="7"/>
  <c r="K96" i="7"/>
  <c r="K83" i="7"/>
  <c r="K88" i="7" s="1"/>
  <c r="L88" i="7"/>
  <c r="F88" i="7"/>
  <c r="F108" i="7" s="1"/>
  <c r="L106" i="7"/>
  <c r="K106" i="7"/>
  <c r="L153" i="7"/>
  <c r="L158" i="7" s="1"/>
  <c r="K153" i="7"/>
  <c r="K158" i="7" s="1"/>
  <c r="L150" i="7"/>
  <c r="L168" i="7"/>
  <c r="F158" i="7"/>
  <c r="L96" i="7"/>
  <c r="J175" i="7"/>
  <c r="J51" i="9" s="1"/>
  <c r="I175" i="7"/>
  <c r="I51" i="9" s="1"/>
  <c r="H175" i="7"/>
  <c r="H51" i="9" s="1"/>
  <c r="G175" i="7"/>
  <c r="G51" i="9" s="1"/>
  <c r="E175" i="7"/>
  <c r="E51" i="9" s="1"/>
  <c r="D175" i="7"/>
  <c r="D51" i="9" s="1"/>
  <c r="C175" i="7"/>
  <c r="C51" i="9" s="1"/>
  <c r="C20" i="7"/>
  <c r="L108" i="7" l="1"/>
  <c r="K108" i="7"/>
  <c r="G177" i="7"/>
  <c r="H177" i="7"/>
  <c r="F175" i="7"/>
  <c r="F51" i="9" s="1"/>
  <c r="J177" i="7"/>
  <c r="I177" i="7"/>
  <c r="C177" i="7"/>
  <c r="D177" i="7"/>
  <c r="E177" i="7"/>
  <c r="L175" i="7"/>
  <c r="E24" i="7"/>
  <c r="K175" i="7" l="1"/>
  <c r="F177" i="7"/>
  <c r="L177" i="7" l="1"/>
  <c r="K177" i="7"/>
  <c r="D30" i="14"/>
  <c r="F53" i="13"/>
  <c r="I53" i="13" s="1"/>
  <c r="F52" i="13"/>
  <c r="I52" i="13" s="1"/>
  <c r="F51" i="13"/>
  <c r="I51" i="13" s="1"/>
  <c r="F50" i="13"/>
  <c r="H49" i="13"/>
  <c r="G49" i="13"/>
  <c r="E49" i="13"/>
  <c r="D49" i="13"/>
  <c r="F47" i="13"/>
  <c r="I47" i="13" s="1"/>
  <c r="F46" i="13"/>
  <c r="I46" i="13" s="1"/>
  <c r="F45" i="13"/>
  <c r="I45" i="13" s="1"/>
  <c r="F44" i="13"/>
  <c r="I44" i="13" s="1"/>
  <c r="F43" i="13"/>
  <c r="I43" i="13" s="1"/>
  <c r="F42" i="13"/>
  <c r="I42" i="13" s="1"/>
  <c r="F41" i="13"/>
  <c r="I41" i="13" s="1"/>
  <c r="F40" i="13"/>
  <c r="I40" i="13" s="1"/>
  <c r="F39" i="13"/>
  <c r="H38" i="13"/>
  <c r="G38" i="13"/>
  <c r="E38" i="13"/>
  <c r="D38" i="13"/>
  <c r="F36" i="13"/>
  <c r="I36" i="13" s="1"/>
  <c r="F35" i="13"/>
  <c r="I35" i="13" s="1"/>
  <c r="F33" i="13"/>
  <c r="I33" i="13" s="1"/>
  <c r="F32" i="13"/>
  <c r="I32" i="13" s="1"/>
  <c r="F31" i="13"/>
  <c r="I31" i="13" s="1"/>
  <c r="F30" i="13"/>
  <c r="I30" i="13" s="1"/>
  <c r="D29" i="13"/>
  <c r="F27" i="13"/>
  <c r="I27" i="13" s="1"/>
  <c r="F26" i="13"/>
  <c r="I26" i="13" s="1"/>
  <c r="F25" i="13"/>
  <c r="I25" i="13" s="1"/>
  <c r="F24" i="13"/>
  <c r="I24" i="13" s="1"/>
  <c r="F23" i="13"/>
  <c r="I23" i="13" s="1"/>
  <c r="F22" i="13"/>
  <c r="I22" i="13" s="1"/>
  <c r="F21" i="13"/>
  <c r="I21" i="13" s="1"/>
  <c r="F20" i="13"/>
  <c r="I20" i="13" s="1"/>
  <c r="H19" i="13"/>
  <c r="G19" i="13"/>
  <c r="E19" i="13"/>
  <c r="D19" i="13"/>
  <c r="F49" i="13" l="1"/>
  <c r="F38" i="13"/>
  <c r="D55" i="13"/>
  <c r="I19" i="13"/>
  <c r="I39" i="13"/>
  <c r="I38" i="13" s="1"/>
  <c r="I50" i="13"/>
  <c r="I49" i="13" s="1"/>
  <c r="F19" i="13"/>
  <c r="F21" i="7"/>
  <c r="L21" i="7" s="1"/>
  <c r="K21" i="7" l="1"/>
  <c r="H43" i="7"/>
  <c r="I43" i="7"/>
  <c r="I45" i="7" l="1"/>
  <c r="I44" i="9"/>
  <c r="H45" i="7"/>
  <c r="H44" i="9"/>
  <c r="J43" i="7"/>
  <c r="J45" i="7" l="1"/>
  <c r="J44" i="9"/>
  <c r="F42" i="7"/>
  <c r="F41" i="7"/>
  <c r="F40" i="7"/>
  <c r="F39" i="7"/>
  <c r="F38" i="7"/>
  <c r="F37" i="7"/>
  <c r="F36" i="7"/>
  <c r="F35" i="7"/>
  <c r="F34" i="7"/>
  <c r="F32" i="7"/>
  <c r="F31" i="7"/>
  <c r="F30" i="7"/>
  <c r="F29" i="7"/>
  <c r="F28" i="7"/>
  <c r="F27" i="7"/>
  <c r="F26" i="7"/>
  <c r="F22" i="7"/>
  <c r="F23" i="7"/>
  <c r="F24" i="7"/>
  <c r="F20" i="7"/>
  <c r="L35" i="9"/>
  <c r="K36" i="9"/>
  <c r="K37" i="9"/>
  <c r="K38" i="9"/>
  <c r="L39" i="9"/>
  <c r="K40" i="9"/>
  <c r="L41" i="9"/>
  <c r="L42" i="9"/>
  <c r="L43" i="9"/>
  <c r="K45" i="9"/>
  <c r="K48" i="9"/>
  <c r="L49" i="9"/>
  <c r="K50" i="9"/>
  <c r="K30" i="7" l="1"/>
  <c r="L30" i="7"/>
  <c r="K24" i="7"/>
  <c r="L24" i="7"/>
  <c r="K42" i="7"/>
  <c r="L42" i="7"/>
  <c r="L39" i="7"/>
  <c r="K39" i="7"/>
  <c r="K31" i="7"/>
  <c r="L31" i="7"/>
  <c r="K23" i="7"/>
  <c r="L23" i="7"/>
  <c r="L32" i="7"/>
  <c r="K32" i="7"/>
  <c r="L22" i="7"/>
  <c r="K22" i="7"/>
  <c r="K26" i="7"/>
  <c r="L26" i="7"/>
  <c r="L35" i="7"/>
  <c r="K35" i="7"/>
  <c r="K36" i="7"/>
  <c r="L36" i="7"/>
  <c r="L28" i="7"/>
  <c r="K28" i="7"/>
  <c r="L37" i="7"/>
  <c r="K37" i="7"/>
  <c r="L20" i="7"/>
  <c r="K20" i="7"/>
  <c r="L40" i="7"/>
  <c r="K40" i="7"/>
  <c r="K41" i="7"/>
  <c r="L41" i="7"/>
  <c r="L34" i="7"/>
  <c r="K34" i="7"/>
  <c r="K27" i="7"/>
  <c r="L27" i="7"/>
  <c r="K29" i="7"/>
  <c r="L29" i="7"/>
  <c r="L38" i="7"/>
  <c r="K38" i="7"/>
  <c r="K49" i="9"/>
  <c r="K39" i="9"/>
  <c r="L48" i="9"/>
  <c r="K35" i="9"/>
  <c r="K43" i="9"/>
  <c r="L40" i="9"/>
  <c r="K41" i="9"/>
  <c r="L38" i="9"/>
  <c r="K42" i="9"/>
  <c r="L37" i="9"/>
  <c r="K47" i="9"/>
  <c r="L45" i="9"/>
  <c r="L36" i="9"/>
  <c r="L25" i="12" l="1"/>
  <c r="K25" i="7" l="1"/>
  <c r="K33" i="7"/>
  <c r="K43" i="7"/>
  <c r="H23" i="12"/>
  <c r="K45" i="7" l="1"/>
  <c r="I25" i="9" l="1"/>
  <c r="F25" i="9"/>
  <c r="L25" i="9" s="1"/>
  <c r="I24" i="9"/>
  <c r="J24" i="9" s="1"/>
  <c r="F24" i="9"/>
  <c r="L24" i="9" s="1"/>
  <c r="I23" i="9"/>
  <c r="J23" i="9" s="1"/>
  <c r="F23" i="9"/>
  <c r="L23" i="9" s="1"/>
  <c r="I22" i="9"/>
  <c r="J22" i="9" s="1"/>
  <c r="F22" i="9"/>
  <c r="L22" i="9" s="1"/>
  <c r="I21" i="9"/>
  <c r="J21" i="9" s="1"/>
  <c r="F21" i="9"/>
  <c r="L21" i="9" s="1"/>
  <c r="K29" i="9" l="1"/>
  <c r="L29" i="9"/>
  <c r="L33" i="9"/>
  <c r="K33" i="9"/>
  <c r="K30" i="9"/>
  <c r="L30" i="9"/>
  <c r="K27" i="9"/>
  <c r="L27" i="9"/>
  <c r="K31" i="9"/>
  <c r="L31" i="9"/>
  <c r="L32" i="9"/>
  <c r="K32" i="9"/>
  <c r="L47" i="9"/>
  <c r="L28" i="9"/>
  <c r="K28" i="9"/>
  <c r="L50" i="9"/>
  <c r="D23" i="12" l="1"/>
  <c r="E23" i="12"/>
  <c r="G23" i="12"/>
  <c r="C23" i="12"/>
  <c r="J23" i="12" l="1"/>
  <c r="I23" i="12"/>
  <c r="E33" i="7"/>
  <c r="E34" i="9" s="1"/>
  <c r="J53" i="9" l="1"/>
  <c r="D25" i="7"/>
  <c r="D26" i="9" s="1"/>
  <c r="E25" i="7"/>
  <c r="E26" i="9" s="1"/>
  <c r="C25" i="7"/>
  <c r="C26" i="9" s="1"/>
  <c r="H34" i="13" l="1"/>
  <c r="H29" i="13" s="1"/>
  <c r="H55" i="13" s="1"/>
  <c r="H19" i="14"/>
  <c r="H30" i="14" s="1"/>
  <c r="J21" i="12"/>
  <c r="J27" i="12" s="1"/>
  <c r="H53" i="9"/>
  <c r="G34" i="13" l="1"/>
  <c r="G19" i="14"/>
  <c r="H21" i="12"/>
  <c r="H27" i="12" s="1"/>
  <c r="I53" i="9"/>
  <c r="G30" i="14" l="1"/>
  <c r="G29" i="13"/>
  <c r="G55" i="13" s="1"/>
  <c r="I21" i="12"/>
  <c r="I27" i="12" s="1"/>
  <c r="L46" i="9"/>
  <c r="K46" i="9"/>
  <c r="C43" i="7"/>
  <c r="C44" i="9" s="1"/>
  <c r="G43" i="7" l="1"/>
  <c r="G44" i="9" s="1"/>
  <c r="D43" i="7" l="1"/>
  <c r="D44" i="9" s="1"/>
  <c r="E43" i="7"/>
  <c r="D33" i="7"/>
  <c r="D34" i="9" s="1"/>
  <c r="G33" i="7"/>
  <c r="G34" i="9" s="1"/>
  <c r="C33" i="7"/>
  <c r="E45" i="7" l="1"/>
  <c r="E44" i="9"/>
  <c r="C45" i="7"/>
  <c r="C34" i="9"/>
  <c r="D45" i="7"/>
  <c r="D53" i="9"/>
  <c r="E53" i="9"/>
  <c r="C53" i="9"/>
  <c r="L33" i="7"/>
  <c r="L25" i="7"/>
  <c r="F23" i="12"/>
  <c r="F25" i="7"/>
  <c r="F26" i="9" s="1"/>
  <c r="L43" i="7"/>
  <c r="E19" i="14" l="1"/>
  <c r="E34" i="13"/>
  <c r="L45" i="7"/>
  <c r="L26" i="9"/>
  <c r="C21" i="12"/>
  <c r="C27" i="12" s="1"/>
  <c r="E21" i="12"/>
  <c r="E27" i="12" s="1"/>
  <c r="D21" i="12"/>
  <c r="D27" i="12" s="1"/>
  <c r="L51" i="9"/>
  <c r="L23" i="12" s="1"/>
  <c r="K51" i="9"/>
  <c r="K23" i="12" s="1"/>
  <c r="G25" i="7"/>
  <c r="F43" i="7"/>
  <c r="F44" i="9" s="1"/>
  <c r="F33" i="7"/>
  <c r="F34" i="9" s="1"/>
  <c r="G45" i="7" l="1"/>
  <c r="G26" i="9"/>
  <c r="K26" i="9" s="1"/>
  <c r="E29" i="13"/>
  <c r="E55" i="13" s="1"/>
  <c r="F34" i="13"/>
  <c r="F19" i="14"/>
  <c r="E30" i="14"/>
  <c r="L44" i="9"/>
  <c r="F45" i="7"/>
  <c r="F53" i="9"/>
  <c r="K34" i="9"/>
  <c r="L34" i="9"/>
  <c r="F30" i="14" l="1"/>
  <c r="I19" i="14"/>
  <c r="I30" i="14" s="1"/>
  <c r="F29" i="13"/>
  <c r="F55" i="13" s="1"/>
  <c r="I34" i="13"/>
  <c r="I29" i="13" s="1"/>
  <c r="I55" i="13" s="1"/>
  <c r="K44" i="9"/>
  <c r="K53" i="9" s="1"/>
  <c r="K21" i="12" s="1"/>
  <c r="F21" i="12"/>
  <c r="L21" i="12" s="1"/>
  <c r="L27" i="12" s="1"/>
  <c r="G53" i="9"/>
  <c r="L53" i="9"/>
  <c r="F27" i="12" l="1"/>
  <c r="G21" i="12"/>
  <c r="G27" i="12" s="1"/>
  <c r="K27" i="12"/>
</calcChain>
</file>

<file path=xl/sharedStrings.xml><?xml version="1.0" encoding="utf-8"?>
<sst xmlns="http://schemas.openxmlformats.org/spreadsheetml/2006/main" count="461" uniqueCount="117">
  <si>
    <t>Universidad Tecnológica de Tula-Tepeji</t>
  </si>
  <si>
    <t>Modificado</t>
  </si>
  <si>
    <t>Devengado</t>
  </si>
  <si>
    <t>Concepto</t>
  </si>
  <si>
    <t>Presupuesto de egresos aprobado</t>
  </si>
  <si>
    <t>Comprometido</t>
  </si>
  <si>
    <t>Pagado</t>
  </si>
  <si>
    <t>Crédito disponible para comprometer (Modificado-Comprometido)</t>
  </si>
  <si>
    <t>Crédito disponible (Modificado-Devengado)</t>
  </si>
  <si>
    <t>3000  SERVICIOS GENERALES</t>
  </si>
  <si>
    <t>COMBUSTIBLES, LUBRICANTES Y ADITIVOS</t>
  </si>
  <si>
    <t>1000   SERVICIOS PERSONALES</t>
  </si>
  <si>
    <t>2000 MATERIALES Y SUMINISTROS</t>
  </si>
  <si>
    <t>5000   BIENES MUEBLES</t>
  </si>
  <si>
    <t>REMUNERACIONES AL PERSONAL DE CARÁCTER PERMANENTE</t>
  </si>
  <si>
    <t>REMUNERACIONES ADICIONALES Y ESPECIALES</t>
  </si>
  <si>
    <t>SEGURIDAD SOCIAL</t>
  </si>
  <si>
    <t>OTRAS PRESTACIONES SOCIALES Y ECONOMICAS</t>
  </si>
  <si>
    <t>MATERIALES Y UTILES DE ADMINISTRACION Y DE ENSEÑANZA</t>
  </si>
  <si>
    <t>PRODUCTOS ALIMENTICIOS</t>
  </si>
  <si>
    <t>MATERIALES Y ARTICULOS DE CONSTRUCCION</t>
  </si>
  <si>
    <t>VESTUARIO, BLANCOS, PRENDAS DE PROTECCION PERSONAL Y ARTICULOS DEPORTIVOS</t>
  </si>
  <si>
    <t>MATERIAS PRIMAS DE PRODUCCION, PRODUCTOS QUIMICOS, FARMACEUTICOS Y DE LABORATORIO</t>
  </si>
  <si>
    <t>SERVICIOS BASICOS</t>
  </si>
  <si>
    <t>SERVICIOS DE ARRENDAMIENTO</t>
  </si>
  <si>
    <t>ASESORIAS, CONSULTORIAS, SERVICIOS INFORMATICOS, ESTUDIOS E INVESTIGACIONES Y OTROS SERVICIOS</t>
  </si>
  <si>
    <t>SERVICIOS COMERCIAL, BANCARIO, FINANCIERO, SUBCONTRATACION DE SERVICIOS CON TERCEROS Y GASTOS INHERENTES</t>
  </si>
  <si>
    <t>SERVICIOS DE MANTENIMIENTO Y CONSERVACION</t>
  </si>
  <si>
    <t>SERVICIOS DE IMPRESION, GRABADO, PUBLICACION, DIFUSION E INFORMACION</t>
  </si>
  <si>
    <t>SERVICIOS DE COMUNICACION SOCIAL Y PUBLICIDAD</t>
  </si>
  <si>
    <t>SERVICIOS OFICIALES</t>
  </si>
  <si>
    <t>MOBILIARIO Y EQUIPO DE ADMINISTRACION</t>
  </si>
  <si>
    <t>Ramo</t>
  </si>
  <si>
    <t>Finalidad</t>
  </si>
  <si>
    <t>Subfunción:</t>
  </si>
  <si>
    <t>2. Desarrollo Social</t>
  </si>
  <si>
    <t>3. Educación Superior</t>
  </si>
  <si>
    <t>11 Educación Pública</t>
  </si>
  <si>
    <t>OTROS SERVICIOS GENERALES</t>
  </si>
  <si>
    <t>HERRAMIENTAS, REFACCIONES Y ACCESORIOS MENORES</t>
  </si>
  <si>
    <t>MAQUINARIA, OTROS EQUIPOS Y HERRAMIENTAS</t>
  </si>
  <si>
    <t>MOBILIARIO Y EQUIPO EDUCACIONAL Y RECREATIVO</t>
  </si>
  <si>
    <t>S U B T O T A L</t>
  </si>
  <si>
    <t>4000  TRANSFERENCIAS</t>
  </si>
  <si>
    <t>SUBSIDIOS Y SUBVENCIONES</t>
  </si>
  <si>
    <t>PAGO DE ESTIMULOS A SERVIDORES PUBLICOS</t>
  </si>
  <si>
    <t>Presupuesto Autorizado (1)</t>
  </si>
  <si>
    <t>EQUIPO E INSTRUMENTAL MEDICO Y DE LABORATORIO</t>
  </si>
  <si>
    <t xml:space="preserve">Reducciones      </t>
  </si>
  <si>
    <t>T O T A L</t>
  </si>
  <si>
    <t>Gasto Corriente</t>
  </si>
  <si>
    <t>Gasto de Capital</t>
  </si>
  <si>
    <t>Amortizacion de la Deuda y disminución de pasivos</t>
  </si>
  <si>
    <t xml:space="preserve">Ampliaciones    </t>
  </si>
  <si>
    <t xml:space="preserve">Ejercido </t>
  </si>
  <si>
    <t xml:space="preserve">Ampliaciones         </t>
  </si>
  <si>
    <t xml:space="preserve">Reducciones        </t>
  </si>
  <si>
    <t xml:space="preserve">Ejercido     </t>
  </si>
  <si>
    <t xml:space="preserve">Ampliaciones                 </t>
  </si>
  <si>
    <t xml:space="preserve">Reducciones            </t>
  </si>
  <si>
    <t>Ejercido</t>
  </si>
  <si>
    <t>REMUNERACIONES AL PERSONAL DE CARÁCTER TRANSITORIO</t>
  </si>
  <si>
    <t>Por capítulo de gasto, Subsidio Federal, Subsidio Estatal e Ingresos Propios</t>
  </si>
  <si>
    <t>Por Clasificación económica, Subsidio Federal, Subsidio Estatal e Ingresos Propios</t>
  </si>
  <si>
    <r>
      <rPr>
        <b/>
        <sz val="10"/>
        <color theme="1"/>
        <rFont val="Arial"/>
        <family val="2"/>
      </rPr>
      <t>Tipo de Gasto</t>
    </r>
    <r>
      <rPr>
        <sz val="10"/>
        <color theme="1"/>
        <rFont val="Arial"/>
        <family val="2"/>
      </rPr>
      <t>:  Gasto corriente y Gasto de capital</t>
    </r>
  </si>
  <si>
    <t>Egresos</t>
  </si>
  <si>
    <t>Subejercicio</t>
  </si>
  <si>
    <t>Aprobado</t>
  </si>
  <si>
    <t>Ampliaciones/ (Reducciones)</t>
  </si>
  <si>
    <t>3 = (1 + 2 )</t>
  </si>
  <si>
    <t>6 = ( 3 - 4 )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</si>
  <si>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</si>
  <si>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</si>
  <si>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</si>
  <si>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</si>
  <si>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</si>
  <si>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</si>
  <si>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</si>
  <si>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</si>
  <si>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</si>
  <si>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</si>
  <si>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</si>
  <si>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</si>
  <si>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</si>
  <si>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</si>
  <si>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</si>
  <si>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</si>
  <si>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</si>
  <si>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</si>
  <si>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</si>
  <si>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</si>
  <si>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</si>
  <si>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</si>
  <si>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</si>
  <si>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</si>
  <si>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</si>
  <si>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</si>
  <si>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</si>
  <si>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</si>
  <si>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</si>
  <si>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</si>
  <si>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</si>
  <si>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</si>
  <si>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</si>
  <si>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>Por Clasificación funcional, Subsidio Federal, Subsidio Estatal e Ingresos Propios</t>
  </si>
  <si>
    <t>ESTADO ANALITICO  DEL EJERCICIO DEL PRESUPUESTO DE EGRESOS</t>
  </si>
  <si>
    <t>ESTADO ANALITICO DEL EJERCICIO DEL PRESUPUESTO DE EGRESOS</t>
  </si>
  <si>
    <t xml:space="preserve">Ramo 11 Educación Superior </t>
  </si>
  <si>
    <t xml:space="preserve">       Universidad Tecnológica de Tula-Tepeji</t>
  </si>
  <si>
    <t>AYUDAS SOCIALES</t>
  </si>
  <si>
    <t>SUBSIDIO ESTATAL</t>
  </si>
  <si>
    <t>SUBSIDIO FEDERAL</t>
  </si>
  <si>
    <t>Por Objeto del Gasto</t>
  </si>
  <si>
    <t>INGRESOS PROPIOS</t>
  </si>
  <si>
    <t>Del 1 de Enero al 31 de Diciembre de 2016</t>
  </si>
  <si>
    <t>Por Clasificación administrativa,  (Subsidio Federal, Subsidio Estatal e Ingresos Propios)</t>
  </si>
  <si>
    <t>Presupuesto 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</si>
</sst>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#,##0_ ;[Red]\-#,##0\ "/>
    <numFmt numFmtId="166" formatCode="_-* #,##0_-;\-* #,##0_-;_-* &quot;-&quot;??_-;_-@_-"/>
    <numFmt numFmtId="167" formatCode="0.0000"/>
  </numFmts>
  <fonts count="2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.5"/>
      <color theme="1"/>
      <name val="Arial"/>
      <family val="2"/>
    </font>
    <font>
      <sz val="9"/>
      <name val="Arial"/>
      <family val="2"/>
    </font>
    <font>
      <b/>
      <i/>
      <sz val="9"/>
      <color theme="1"/>
      <name val="Arial"/>
      <family val="2"/>
    </font>
    <font>
      <sz val="11"/>
      <color indexed="8"/>
      <name val="Calibri"/>
      <family val="2"/>
    </font>
    <font>
      <b/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.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1"/>
        <bgColor indexed="29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4" fontId="7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43" fontId="9" fillId="4" borderId="0" applyFill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/>
    <xf numFmtId="43" fontId="7" fillId="0" borderId="0" applyFont="0" applyFill="0" applyBorder="0" applyAlignment="0" applyProtection="0"/>
  </cellStyleXfs>
  <cellXfs count="18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38" fontId="8" fillId="2" borderId="1" xfId="0" applyNumberFormat="1" applyFont="1" applyFill="1" applyBorder="1" applyAlignment="1" applyProtection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3" fontId="9" fillId="0" borderId="1" xfId="1" applyNumberFormat="1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3" fontId="12" fillId="0" borderId="1" xfId="0" applyNumberFormat="1" applyFont="1" applyBorder="1" applyAlignment="1">
      <alignment horizontal="right" vertical="center"/>
    </xf>
    <xf numFmtId="3" fontId="12" fillId="0" borderId="1" xfId="1" applyNumberFormat="1" applyFont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38" fontId="14" fillId="0" borderId="1" xfId="0" applyNumberFormat="1" applyFont="1" applyFill="1" applyBorder="1" applyAlignment="1" applyProtection="1">
      <alignment horizontal="left" vertical="center"/>
    </xf>
    <xf numFmtId="3" fontId="14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4" fillId="0" borderId="11" xfId="0" applyFont="1" applyFill="1" applyBorder="1" applyAlignment="1">
      <alignment vertical="center"/>
    </xf>
    <xf numFmtId="38" fontId="14" fillId="0" borderId="11" xfId="0" applyNumberFormat="1" applyFont="1" applyFill="1" applyBorder="1" applyAlignment="1" applyProtection="1">
      <alignment horizontal="left" vertical="center"/>
    </xf>
    <xf numFmtId="3" fontId="14" fillId="0" borderId="11" xfId="0" applyNumberFormat="1" applyFont="1" applyFill="1" applyBorder="1" applyAlignment="1">
      <alignment horizontal="right" vertical="center"/>
    </xf>
    <xf numFmtId="3" fontId="14" fillId="0" borderId="13" xfId="0" applyNumberFormat="1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0" fillId="0" borderId="0" xfId="0" applyFont="1"/>
    <xf numFmtId="0" fontId="21" fillId="5" borderId="2" xfId="0" applyFont="1" applyFill="1" applyBorder="1" applyAlignment="1">
      <alignment horizontal="left" vertical="center" wrapText="1"/>
    </xf>
    <xf numFmtId="0" fontId="21" fillId="5" borderId="3" xfId="0" applyFont="1" applyFill="1" applyBorder="1" applyAlignment="1">
      <alignment horizontal="justify" vertical="center" wrapText="1"/>
    </xf>
    <xf numFmtId="165" fontId="21" fillId="5" borderId="11" xfId="6" applyNumberFormat="1" applyFont="1" applyFill="1" applyBorder="1" applyAlignment="1">
      <alignment horizontal="justify" vertical="center" wrapText="1"/>
    </xf>
    <xf numFmtId="165" fontId="22" fillId="5" borderId="13" xfId="6" applyNumberFormat="1" applyFont="1" applyFill="1" applyBorder="1" applyAlignment="1">
      <alignment horizontal="right" vertical="top" wrapText="1"/>
    </xf>
    <xf numFmtId="165" fontId="21" fillId="5" borderId="13" xfId="6" applyNumberFormat="1" applyFont="1" applyFill="1" applyBorder="1" applyAlignment="1" applyProtection="1">
      <alignment horizontal="right" vertical="top" wrapText="1"/>
      <protection locked="0"/>
    </xf>
    <xf numFmtId="165" fontId="21" fillId="5" borderId="13" xfId="6" applyNumberFormat="1" applyFont="1" applyFill="1" applyBorder="1" applyAlignment="1">
      <alignment horizontal="right" vertical="top" wrapText="1"/>
    </xf>
    <xf numFmtId="0" fontId="21" fillId="5" borderId="9" xfId="0" applyFont="1" applyFill="1" applyBorder="1" applyAlignment="1">
      <alignment horizontal="left" vertical="top"/>
    </xf>
    <xf numFmtId="0" fontId="21" fillId="5" borderId="10" xfId="0" applyFont="1" applyFill="1" applyBorder="1" applyAlignment="1">
      <alignment horizontal="justify" vertical="top"/>
    </xf>
    <xf numFmtId="165" fontId="21" fillId="5" borderId="13" xfId="6" applyNumberFormat="1" applyFont="1" applyFill="1" applyBorder="1" applyAlignment="1" applyProtection="1">
      <alignment horizontal="right" vertical="top" wrapText="1"/>
    </xf>
    <xf numFmtId="165" fontId="21" fillId="5" borderId="13" xfId="6" applyNumberFormat="1" applyFont="1" applyFill="1" applyBorder="1" applyAlignment="1" applyProtection="1">
      <alignment horizontal="right" vertical="top"/>
      <protection locked="0"/>
    </xf>
    <xf numFmtId="165" fontId="21" fillId="5" borderId="13" xfId="6" applyNumberFormat="1" applyFont="1" applyFill="1" applyBorder="1" applyAlignment="1" applyProtection="1">
      <alignment horizontal="right" vertical="top"/>
    </xf>
    <xf numFmtId="165" fontId="22" fillId="5" borderId="13" xfId="6" applyNumberFormat="1" applyFont="1" applyFill="1" applyBorder="1" applyAlignment="1">
      <alignment horizontal="right" vertical="top"/>
    </xf>
    <xf numFmtId="165" fontId="22" fillId="5" borderId="13" xfId="6" applyNumberFormat="1" applyFont="1" applyFill="1" applyBorder="1" applyAlignment="1" applyProtection="1">
      <alignment horizontal="right" vertical="top"/>
    </xf>
    <xf numFmtId="0" fontId="21" fillId="5" borderId="4" xfId="0" applyFont="1" applyFill="1" applyBorder="1" applyAlignment="1">
      <alignment horizontal="left" vertical="top"/>
    </xf>
    <xf numFmtId="0" fontId="21" fillId="5" borderId="5" xfId="0" applyFont="1" applyFill="1" applyBorder="1" applyAlignment="1">
      <alignment vertical="top"/>
    </xf>
    <xf numFmtId="165" fontId="21" fillId="5" borderId="12" xfId="6" applyNumberFormat="1" applyFont="1" applyFill="1" applyBorder="1" applyAlignment="1" applyProtection="1">
      <alignment horizontal="right" vertical="top"/>
    </xf>
    <xf numFmtId="0" fontId="22" fillId="5" borderId="4" xfId="0" applyFont="1" applyFill="1" applyBorder="1" applyAlignment="1">
      <alignment horizontal="left" vertical="top"/>
    </xf>
    <xf numFmtId="0" fontId="22" fillId="5" borderId="5" xfId="0" applyFont="1" applyFill="1" applyBorder="1" applyAlignment="1">
      <alignment vertical="top"/>
    </xf>
    <xf numFmtId="165" fontId="22" fillId="5" borderId="12" xfId="6" applyNumberFormat="1" applyFont="1" applyFill="1" applyBorder="1" applyAlignment="1">
      <alignment horizontal="right" vertical="top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4" fontId="10" fillId="3" borderId="6" xfId="6" applyNumberFormat="1" applyFont="1" applyFill="1" applyBorder="1" applyAlignment="1" applyProtection="1">
      <alignment horizontal="center" vertical="center"/>
    </xf>
    <xf numFmtId="164" fontId="10" fillId="3" borderId="6" xfId="6" applyNumberFormat="1" applyFont="1" applyFill="1" applyBorder="1" applyAlignment="1" applyProtection="1">
      <alignment horizontal="center" vertical="center" wrapText="1"/>
    </xf>
    <xf numFmtId="164" fontId="10" fillId="3" borderId="1" xfId="6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0" fontId="23" fillId="5" borderId="9" xfId="0" applyFont="1" applyFill="1" applyBorder="1" applyAlignment="1">
      <alignment horizontal="justify" vertical="center" wrapText="1"/>
    </xf>
    <xf numFmtId="0" fontId="23" fillId="5" borderId="10" xfId="0" applyFont="1" applyFill="1" applyBorder="1" applyAlignment="1">
      <alignment horizontal="justify" vertical="center" wrapText="1"/>
    </xf>
    <xf numFmtId="6" fontId="23" fillId="5" borderId="13" xfId="0" applyNumberFormat="1" applyFont="1" applyFill="1" applyBorder="1" applyAlignment="1">
      <alignment horizontal="justify" vertical="center" wrapText="1"/>
    </xf>
    <xf numFmtId="0" fontId="23" fillId="5" borderId="9" xfId="0" applyFont="1" applyFill="1" applyBorder="1" applyAlignment="1">
      <alignment horizontal="justify" vertical="top" wrapText="1"/>
    </xf>
    <xf numFmtId="0" fontId="21" fillId="5" borderId="10" xfId="0" applyFont="1" applyFill="1" applyBorder="1" applyAlignment="1" applyProtection="1">
      <alignment horizontal="justify" vertical="top" wrapText="1"/>
      <protection locked="0"/>
    </xf>
    <xf numFmtId="6" fontId="21" fillId="5" borderId="13" xfId="0" applyNumberFormat="1" applyFont="1" applyFill="1" applyBorder="1" applyAlignment="1" applyProtection="1">
      <alignment vertical="center" wrapText="1"/>
      <protection locked="0"/>
    </xf>
    <xf numFmtId="6" fontId="21" fillId="5" borderId="13" xfId="0" applyNumberFormat="1" applyFont="1" applyFill="1" applyBorder="1" applyAlignment="1" applyProtection="1">
      <alignment vertical="center" wrapText="1"/>
    </xf>
    <xf numFmtId="0" fontId="23" fillId="5" borderId="4" xfId="0" applyFont="1" applyFill="1" applyBorder="1" applyAlignment="1">
      <alignment horizontal="justify" vertical="top" wrapText="1"/>
    </xf>
    <xf numFmtId="0" fontId="21" fillId="5" borderId="5" xfId="0" applyFont="1" applyFill="1" applyBorder="1" applyAlignment="1">
      <alignment horizontal="justify" vertical="top" wrapText="1"/>
    </xf>
    <xf numFmtId="6" fontId="21" fillId="5" borderId="12" xfId="0" applyNumberFormat="1" applyFont="1" applyFill="1" applyBorder="1" applyAlignment="1">
      <alignment horizontal="justify" vertical="top" wrapText="1"/>
    </xf>
    <xf numFmtId="0" fontId="24" fillId="5" borderId="4" xfId="0" applyFont="1" applyFill="1" applyBorder="1" applyAlignment="1">
      <alignment horizontal="justify" vertical="top" wrapText="1"/>
    </xf>
    <xf numFmtId="0" fontId="22" fillId="5" borderId="5" xfId="0" applyFont="1" applyFill="1" applyBorder="1" applyAlignment="1">
      <alignment horizontal="justify" vertical="top" wrapText="1"/>
    </xf>
    <xf numFmtId="6" fontId="22" fillId="5" borderId="1" xfId="0" applyNumberFormat="1" applyFont="1" applyFill="1" applyBorder="1" applyAlignment="1">
      <alignment vertical="center" wrapText="1"/>
    </xf>
    <xf numFmtId="37" fontId="10" fillId="3" borderId="1" xfId="6" applyNumberFormat="1" applyFont="1" applyFill="1" applyBorder="1" applyAlignment="1" applyProtection="1">
      <alignment horizontal="center" vertical="center"/>
    </xf>
    <xf numFmtId="37" fontId="10" fillId="3" borderId="1" xfId="6" applyNumberFormat="1" applyFont="1" applyFill="1" applyBorder="1" applyAlignment="1" applyProtection="1">
      <alignment horizontal="center" wrapText="1"/>
    </xf>
    <xf numFmtId="37" fontId="10" fillId="3" borderId="1" xfId="6" applyNumberFormat="1" applyFont="1" applyFill="1" applyBorder="1" applyAlignment="1" applyProtection="1">
      <alignment horizontal="center"/>
    </xf>
    <xf numFmtId="0" fontId="23" fillId="5" borderId="9" xfId="0" applyFont="1" applyFill="1" applyBorder="1" applyAlignment="1">
      <alignment horizontal="justify" vertical="top"/>
    </xf>
    <xf numFmtId="0" fontId="21" fillId="5" borderId="10" xfId="0" applyFont="1" applyFill="1" applyBorder="1" applyAlignment="1" applyProtection="1">
      <alignment horizontal="justify" vertical="top"/>
      <protection locked="0"/>
    </xf>
    <xf numFmtId="0" fontId="1" fillId="0" borderId="0" xfId="0" applyFont="1" applyAlignment="1">
      <alignment vertical="center" wrapText="1"/>
    </xf>
    <xf numFmtId="166" fontId="1" fillId="0" borderId="0" xfId="14" applyNumberFormat="1" applyFont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1" fillId="5" borderId="9" xfId="0" applyFont="1" applyFill="1" applyBorder="1" applyAlignment="1">
      <alignment horizontal="justify" vertical="top" wrapText="1"/>
    </xf>
    <xf numFmtId="166" fontId="1" fillId="0" borderId="0" xfId="14" applyNumberFormat="1" applyFont="1" applyBorder="1" applyAlignment="1">
      <alignment horizontal="left" vertical="center" wrapText="1"/>
    </xf>
    <xf numFmtId="2" fontId="1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  <xf numFmtId="167" fontId="1" fillId="0" borderId="0" xfId="14" applyNumberFormat="1" applyFont="1" applyAlignment="1">
      <alignment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/>
    </xf>
    <xf numFmtId="164" fontId="10" fillId="3" borderId="2" xfId="6" applyNumberFormat="1" applyFont="1" applyFill="1" applyBorder="1" applyAlignment="1" applyProtection="1">
      <alignment horizontal="center" vertical="center"/>
    </xf>
    <xf numFmtId="164" fontId="10" fillId="3" borderId="3" xfId="6" applyNumberFormat="1" applyFont="1" applyFill="1" applyBorder="1" applyAlignment="1" applyProtection="1">
      <alignment horizontal="center" vertical="center"/>
    </xf>
    <xf numFmtId="164" fontId="10" fillId="3" borderId="9" xfId="6" applyNumberFormat="1" applyFont="1" applyFill="1" applyBorder="1" applyAlignment="1" applyProtection="1">
      <alignment horizontal="center" vertical="center"/>
    </xf>
    <xf numFmtId="164" fontId="10" fillId="3" borderId="10" xfId="6" applyNumberFormat="1" applyFont="1" applyFill="1" applyBorder="1" applyAlignment="1" applyProtection="1">
      <alignment horizontal="center" vertical="center"/>
    </xf>
    <xf numFmtId="164" fontId="10" fillId="3" borderId="4" xfId="6" applyNumberFormat="1" applyFont="1" applyFill="1" applyBorder="1" applyAlignment="1" applyProtection="1">
      <alignment horizontal="center" vertical="center"/>
    </xf>
    <xf numFmtId="164" fontId="10" fillId="3" borderId="5" xfId="6" applyNumberFormat="1" applyFont="1" applyFill="1" applyBorder="1" applyAlignment="1" applyProtection="1">
      <alignment horizontal="center" vertical="center"/>
    </xf>
    <xf numFmtId="164" fontId="10" fillId="3" borderId="6" xfId="6" applyNumberFormat="1" applyFont="1" applyFill="1" applyBorder="1" applyAlignment="1" applyProtection="1">
      <alignment horizontal="center" vertical="center"/>
    </xf>
    <xf numFmtId="164" fontId="10" fillId="3" borderId="14" xfId="6" applyNumberFormat="1" applyFont="1" applyFill="1" applyBorder="1" applyAlignment="1" applyProtection="1">
      <alignment horizontal="center" vertical="center"/>
    </xf>
    <xf numFmtId="164" fontId="10" fillId="3" borderId="7" xfId="6" applyNumberFormat="1" applyFont="1" applyFill="1" applyBorder="1" applyAlignment="1" applyProtection="1">
      <alignment horizontal="center" vertical="center"/>
    </xf>
    <xf numFmtId="164" fontId="10" fillId="3" borderId="11" xfId="6" applyNumberFormat="1" applyFont="1" applyFill="1" applyBorder="1" applyAlignment="1" applyProtection="1">
      <alignment horizontal="center" vertical="center"/>
    </xf>
    <xf numFmtId="164" fontId="10" fillId="3" borderId="12" xfId="6" applyNumberFormat="1" applyFont="1" applyFill="1" applyBorder="1" applyAlignment="1" applyProtection="1">
      <alignment horizontal="center" vertical="center"/>
    </xf>
    <xf numFmtId="0" fontId="22" fillId="5" borderId="9" xfId="0" applyFont="1" applyFill="1" applyBorder="1" applyAlignment="1">
      <alignment horizontal="left" vertical="top" wrapText="1"/>
    </xf>
    <xf numFmtId="0" fontId="22" fillId="5" borderId="10" xfId="0" applyFont="1" applyFill="1" applyBorder="1" applyAlignment="1">
      <alignment horizontal="left" vertical="top" wrapText="1"/>
    </xf>
    <xf numFmtId="0" fontId="21" fillId="5" borderId="9" xfId="0" applyFont="1" applyFill="1" applyBorder="1" applyAlignment="1">
      <alignment horizontal="left" vertical="top"/>
    </xf>
    <xf numFmtId="0" fontId="21" fillId="5" borderId="10" xfId="0" applyFont="1" applyFill="1" applyBorder="1" applyAlignment="1">
      <alignment horizontal="left" vertical="top"/>
    </xf>
    <xf numFmtId="0" fontId="25" fillId="0" borderId="8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37" fontId="10" fillId="3" borderId="2" xfId="6" applyNumberFormat="1" applyFont="1" applyFill="1" applyBorder="1" applyAlignment="1" applyProtection="1">
      <alignment horizontal="center" vertical="center" wrapText="1"/>
    </xf>
    <xf numFmtId="37" fontId="10" fillId="3" borderId="3" xfId="6" applyNumberFormat="1" applyFont="1" applyFill="1" applyBorder="1" applyAlignment="1" applyProtection="1">
      <alignment horizontal="center" vertical="center"/>
    </xf>
    <xf numFmtId="37" fontId="10" fillId="3" borderId="9" xfId="6" applyNumberFormat="1" applyFont="1" applyFill="1" applyBorder="1" applyAlignment="1" applyProtection="1">
      <alignment horizontal="center" vertical="center"/>
    </xf>
    <xf numFmtId="37" fontId="10" fillId="3" borderId="10" xfId="6" applyNumberFormat="1" applyFont="1" applyFill="1" applyBorder="1" applyAlignment="1" applyProtection="1">
      <alignment horizontal="center" vertical="center"/>
    </xf>
    <xf numFmtId="37" fontId="10" fillId="3" borderId="4" xfId="6" applyNumberFormat="1" applyFont="1" applyFill="1" applyBorder="1" applyAlignment="1" applyProtection="1">
      <alignment horizontal="center" vertical="center"/>
    </xf>
    <xf numFmtId="37" fontId="10" fillId="3" borderId="5" xfId="6" applyNumberFormat="1" applyFont="1" applyFill="1" applyBorder="1" applyAlignment="1" applyProtection="1">
      <alignment horizontal="center" vertical="center"/>
    </xf>
    <xf numFmtId="37" fontId="10" fillId="3" borderId="6" xfId="6" applyNumberFormat="1" applyFont="1" applyFill="1" applyBorder="1" applyAlignment="1" applyProtection="1">
      <alignment horizontal="center"/>
    </xf>
    <xf numFmtId="37" fontId="10" fillId="3" borderId="14" xfId="6" applyNumberFormat="1" applyFont="1" applyFill="1" applyBorder="1" applyAlignment="1" applyProtection="1">
      <alignment horizontal="center"/>
    </xf>
    <xf numFmtId="37" fontId="10" fillId="3" borderId="7" xfId="6" applyNumberFormat="1" applyFont="1" applyFill="1" applyBorder="1" applyAlignment="1" applyProtection="1">
      <alignment horizontal="center"/>
    </xf>
    <xf numFmtId="37" fontId="10" fillId="3" borderId="1" xfId="6" applyNumberFormat="1" applyFont="1" applyFill="1" applyBorder="1" applyAlignment="1" applyProtection="1">
      <alignment horizontal="center" vertical="center" wrapText="1"/>
    </xf>
    <xf numFmtId="0" fontId="21" fillId="5" borderId="9" xfId="0" applyFont="1" applyFill="1" applyBorder="1" applyAlignment="1">
      <alignment horizontal="center" vertical="top"/>
    </xf>
    <xf numFmtId="0" fontId="21" fillId="5" borderId="10" xfId="0" applyFont="1" applyFill="1" applyBorder="1" applyAlignment="1">
      <alignment horizontal="center" vertical="top"/>
    </xf>
    <xf numFmtId="2" fontId="1" fillId="0" borderId="0" xfId="0" applyNumberFormat="1" applyFont="1" applyBorder="1" applyAlignment="1">
      <alignment horizontal="left" vertical="center" wrapText="1"/>
    </xf>
  </cellXfs>
  <cellStyles count="15">
    <cellStyle name="Millares" xfId="14" builtinId="3"/>
    <cellStyle name="Millares 2" xfId="5"/>
    <cellStyle name="Millares 2 2" xfId="6"/>
    <cellStyle name="Moneda" xfId="1" builtinId="4"/>
    <cellStyle name="Moneda 2" xfId="3"/>
    <cellStyle name="Moneda 3" xfId="7"/>
    <cellStyle name="Normal" xfId="0" builtinId="0"/>
    <cellStyle name="Normal 2" xfId="2"/>
    <cellStyle name="Normal 2 2" xfId="8"/>
    <cellStyle name="Normal 3" xfId="9"/>
    <cellStyle name="Normal 4" xfId="13"/>
    <cellStyle name="pedro" xfId="10"/>
    <cellStyle name="Porcentaje 2" xfId="4"/>
    <cellStyle name="Porcentual 2" xfId="11"/>
    <cellStyle name="Porcentual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60</xdr:row>
      <xdr:rowOff>161924</xdr:rowOff>
    </xdr:from>
    <xdr:to>
      <xdr:col>2</xdr:col>
      <xdr:colOff>717303</xdr:colOff>
      <xdr:row>67</xdr:row>
      <xdr:rowOff>123825</xdr:rowOff>
    </xdr:to>
    <xdr:sp macro="" textlink="">
      <xdr:nvSpPr>
        <xdr:cNvPr id="16" name="15 CuadroTexto"/>
        <xdr:cNvSpPr txBox="1"/>
      </xdr:nvSpPr>
      <xdr:spPr>
        <a:xfrm>
          <a:off x="1228725" y="6619874"/>
          <a:ext cx="2307978" cy="1114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Elaboró</a:t>
          </a: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/>
          <a:r>
            <a:rPr lang="es-ES" sz="900" b="1">
              <a:latin typeface="Arial" pitchFamily="34" charset="0"/>
              <a:cs typeface="Arial" pitchFamily="34" charset="0"/>
            </a:rPr>
            <a:t>Mtra.</a:t>
          </a:r>
          <a:r>
            <a:rPr lang="es-ES" sz="900" b="1" baseline="0">
              <a:latin typeface="Arial" pitchFamily="34" charset="0"/>
              <a:cs typeface="Arial" pitchFamily="34" charset="0"/>
            </a:rPr>
            <a:t> Norma Ivonne Luna Campos</a:t>
          </a:r>
        </a:p>
        <a:p>
          <a:pPr algn="ctr"/>
          <a:r>
            <a:rPr lang="es-ES" sz="900" baseline="0">
              <a:latin typeface="Arial" pitchFamily="34" charset="0"/>
              <a:cs typeface="Arial" pitchFamily="34" charset="0"/>
            </a:rPr>
            <a:t>Directora de Planeación y Evaluación</a:t>
          </a:r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657225</xdr:colOff>
      <xdr:row>61</xdr:row>
      <xdr:rowOff>9523</xdr:rowOff>
    </xdr:from>
    <xdr:to>
      <xdr:col>11</xdr:col>
      <xdr:colOff>28575</xdr:colOff>
      <xdr:row>68</xdr:row>
      <xdr:rowOff>52848</xdr:rowOff>
    </xdr:to>
    <xdr:sp macro="" textlink="">
      <xdr:nvSpPr>
        <xdr:cNvPr id="17" name="16 CuadroTexto"/>
        <xdr:cNvSpPr txBox="1"/>
      </xdr:nvSpPr>
      <xdr:spPr>
        <a:xfrm>
          <a:off x="7143750" y="6629398"/>
          <a:ext cx="2390775" cy="1186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Autorizó</a:t>
          </a: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_________________________________</a:t>
          </a:r>
        </a:p>
        <a:p>
          <a:pPr algn="ctr"/>
          <a:r>
            <a:rPr lang="es-ES" sz="900" b="1" baseline="0">
              <a:latin typeface="Arial" pitchFamily="34" charset="0"/>
              <a:cs typeface="Arial" pitchFamily="34" charset="0"/>
            </a:rPr>
            <a:t>Dr. Luis Téllez Reyes</a:t>
          </a:r>
        </a:p>
        <a:p>
          <a:pPr algn="ctr"/>
          <a:r>
            <a:rPr lang="es-ES" sz="900" b="0" baseline="0">
              <a:latin typeface="Arial" pitchFamily="34" charset="0"/>
              <a:cs typeface="Arial" pitchFamily="34" charset="0"/>
            </a:rPr>
            <a:t>Rector</a:t>
          </a:r>
          <a:endParaRPr lang="es-ES" sz="900" b="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1285875</xdr:colOff>
      <xdr:row>0</xdr:row>
      <xdr:rowOff>0</xdr:rowOff>
    </xdr:from>
    <xdr:to>
      <xdr:col>10</xdr:col>
      <xdr:colOff>619125</xdr:colOff>
      <xdr:row>4</xdr:row>
      <xdr:rowOff>142875</xdr:rowOff>
    </xdr:to>
    <xdr:pic>
      <xdr:nvPicPr>
        <xdr:cNvPr id="9" name="8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56" b="86263"/>
        <a:stretch/>
      </xdr:blipFill>
      <xdr:spPr bwMode="auto">
        <a:xfrm>
          <a:off x="1828800" y="0"/>
          <a:ext cx="7772400" cy="8667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1200150</xdr:colOff>
      <xdr:row>53</xdr:row>
      <xdr:rowOff>0</xdr:rowOff>
    </xdr:from>
    <xdr:to>
      <xdr:col>1</xdr:col>
      <xdr:colOff>3508128</xdr:colOff>
      <xdr:row>60</xdr:row>
      <xdr:rowOff>47626</xdr:rowOff>
    </xdr:to>
    <xdr:sp macro="" textlink="">
      <xdr:nvSpPr>
        <xdr:cNvPr id="14" name="13 CuadroTexto"/>
        <xdr:cNvSpPr txBox="1"/>
      </xdr:nvSpPr>
      <xdr:spPr>
        <a:xfrm>
          <a:off x="1743075" y="10506075"/>
          <a:ext cx="2307978" cy="1114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Elaboró</a:t>
          </a: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/>
          <a:r>
            <a:rPr lang="es-ES" sz="900" b="1">
              <a:latin typeface="Arial" pitchFamily="34" charset="0"/>
              <a:cs typeface="Arial" pitchFamily="34" charset="0"/>
            </a:rPr>
            <a:t>Mtra.</a:t>
          </a:r>
          <a:r>
            <a:rPr lang="es-ES" sz="900" b="1" baseline="0">
              <a:latin typeface="Arial" pitchFamily="34" charset="0"/>
              <a:cs typeface="Arial" pitchFamily="34" charset="0"/>
            </a:rPr>
            <a:t> Norma Ivonne Luna Campos</a:t>
          </a:r>
        </a:p>
        <a:p>
          <a:pPr algn="ctr"/>
          <a:r>
            <a:rPr lang="es-ES" sz="900" baseline="0">
              <a:latin typeface="Arial" pitchFamily="34" charset="0"/>
              <a:cs typeface="Arial" pitchFamily="34" charset="0"/>
            </a:rPr>
            <a:t>Directora de Planeación y Evaluación</a:t>
          </a:r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685800</xdr:colOff>
      <xdr:row>53</xdr:row>
      <xdr:rowOff>9524</xdr:rowOff>
    </xdr:from>
    <xdr:to>
      <xdr:col>10</xdr:col>
      <xdr:colOff>209550</xdr:colOff>
      <xdr:row>60</xdr:row>
      <xdr:rowOff>129049</xdr:rowOff>
    </xdr:to>
    <xdr:sp macro="" textlink="">
      <xdr:nvSpPr>
        <xdr:cNvPr id="15" name="14 CuadroTexto"/>
        <xdr:cNvSpPr txBox="1"/>
      </xdr:nvSpPr>
      <xdr:spPr>
        <a:xfrm>
          <a:off x="7658100" y="10515599"/>
          <a:ext cx="2390775" cy="1186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Autorizó</a:t>
          </a: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_________________________________</a:t>
          </a:r>
        </a:p>
        <a:p>
          <a:pPr algn="ctr"/>
          <a:r>
            <a:rPr lang="es-ES" sz="900" b="1" baseline="0">
              <a:latin typeface="Arial" pitchFamily="34" charset="0"/>
              <a:cs typeface="Arial" pitchFamily="34" charset="0"/>
            </a:rPr>
            <a:t>Dr. Luis Téllez Reyes</a:t>
          </a:r>
        </a:p>
        <a:p>
          <a:pPr algn="ctr"/>
          <a:r>
            <a:rPr lang="es-ES" sz="900" b="0" baseline="0">
              <a:latin typeface="Arial" pitchFamily="34" charset="0"/>
              <a:cs typeface="Arial" pitchFamily="34" charset="0"/>
            </a:rPr>
            <a:t>Rector</a:t>
          </a:r>
          <a:endParaRPr lang="es-ES" sz="900" b="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1200150</xdr:colOff>
      <xdr:row>115</xdr:row>
      <xdr:rowOff>1</xdr:rowOff>
    </xdr:from>
    <xdr:to>
      <xdr:col>1</xdr:col>
      <xdr:colOff>3508128</xdr:colOff>
      <xdr:row>121</xdr:row>
      <xdr:rowOff>19051</xdr:rowOff>
    </xdr:to>
    <xdr:sp macro="" textlink="">
      <xdr:nvSpPr>
        <xdr:cNvPr id="9" name="13 CuadroTexto"/>
        <xdr:cNvSpPr txBox="1"/>
      </xdr:nvSpPr>
      <xdr:spPr>
        <a:xfrm>
          <a:off x="1743075" y="21907501"/>
          <a:ext cx="2307978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Elaboró</a:t>
          </a: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/>
          <a:r>
            <a:rPr lang="es-ES" sz="900" b="1">
              <a:latin typeface="Arial" pitchFamily="34" charset="0"/>
              <a:cs typeface="Arial" pitchFamily="34" charset="0"/>
            </a:rPr>
            <a:t>Mtra.</a:t>
          </a:r>
          <a:r>
            <a:rPr lang="es-ES" sz="900" b="1" baseline="0">
              <a:latin typeface="Arial" pitchFamily="34" charset="0"/>
              <a:cs typeface="Arial" pitchFamily="34" charset="0"/>
            </a:rPr>
            <a:t> Norma Ivonne Luna Campos</a:t>
          </a:r>
        </a:p>
        <a:p>
          <a:pPr algn="ctr"/>
          <a:r>
            <a:rPr lang="es-ES" sz="900" baseline="0">
              <a:latin typeface="Arial" pitchFamily="34" charset="0"/>
              <a:cs typeface="Arial" pitchFamily="34" charset="0"/>
            </a:rPr>
            <a:t>Directora de Planeación y Evaluación</a:t>
          </a:r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685800</xdr:colOff>
      <xdr:row>115</xdr:row>
      <xdr:rowOff>9524</xdr:rowOff>
    </xdr:from>
    <xdr:to>
      <xdr:col>10</xdr:col>
      <xdr:colOff>209550</xdr:colOff>
      <xdr:row>121</xdr:row>
      <xdr:rowOff>38100</xdr:rowOff>
    </xdr:to>
    <xdr:sp macro="" textlink="">
      <xdr:nvSpPr>
        <xdr:cNvPr id="16" name="14 CuadroTexto"/>
        <xdr:cNvSpPr txBox="1"/>
      </xdr:nvSpPr>
      <xdr:spPr>
        <a:xfrm>
          <a:off x="7886700" y="21917024"/>
          <a:ext cx="2867025" cy="94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Autorizó</a:t>
          </a: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_________________________________</a:t>
          </a:r>
        </a:p>
        <a:p>
          <a:pPr algn="ctr"/>
          <a:r>
            <a:rPr lang="es-ES" sz="900" b="1" baseline="0">
              <a:latin typeface="Arial" pitchFamily="34" charset="0"/>
              <a:cs typeface="Arial" pitchFamily="34" charset="0"/>
            </a:rPr>
            <a:t>Dr. Luis Téllez Reyes</a:t>
          </a:r>
        </a:p>
        <a:p>
          <a:pPr algn="ctr"/>
          <a:r>
            <a:rPr lang="es-ES" sz="900" b="0" baseline="0">
              <a:latin typeface="Arial" pitchFamily="34" charset="0"/>
              <a:cs typeface="Arial" pitchFamily="34" charset="0"/>
            </a:rPr>
            <a:t>Rector</a:t>
          </a:r>
          <a:endParaRPr lang="es-ES" sz="900" b="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1457325</xdr:colOff>
      <xdr:row>183</xdr:row>
      <xdr:rowOff>57151</xdr:rowOff>
    </xdr:from>
    <xdr:to>
      <xdr:col>2</xdr:col>
      <xdr:colOff>250578</xdr:colOff>
      <xdr:row>189</xdr:row>
      <xdr:rowOff>76201</xdr:rowOff>
    </xdr:to>
    <xdr:sp macro="" textlink="">
      <xdr:nvSpPr>
        <xdr:cNvPr id="27" name="13 CuadroTexto"/>
        <xdr:cNvSpPr txBox="1"/>
      </xdr:nvSpPr>
      <xdr:spPr>
        <a:xfrm>
          <a:off x="2000250" y="34118551"/>
          <a:ext cx="2307978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Elaboró</a:t>
          </a: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/>
          <a:r>
            <a:rPr lang="es-ES" sz="900" b="1">
              <a:latin typeface="Arial" pitchFamily="34" charset="0"/>
              <a:cs typeface="Arial" pitchFamily="34" charset="0"/>
            </a:rPr>
            <a:t>Mtra.</a:t>
          </a:r>
          <a:r>
            <a:rPr lang="es-ES" sz="900" b="1" baseline="0">
              <a:latin typeface="Arial" pitchFamily="34" charset="0"/>
              <a:cs typeface="Arial" pitchFamily="34" charset="0"/>
            </a:rPr>
            <a:t> Norma Ivonne Luna Campos</a:t>
          </a:r>
        </a:p>
        <a:p>
          <a:pPr algn="ctr"/>
          <a:r>
            <a:rPr lang="es-ES" sz="900" baseline="0">
              <a:latin typeface="Arial" pitchFamily="34" charset="0"/>
              <a:cs typeface="Arial" pitchFamily="34" charset="0"/>
            </a:rPr>
            <a:t>Directora de Planeación y Evaluación</a:t>
          </a:r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114300</xdr:colOff>
      <xdr:row>183</xdr:row>
      <xdr:rowOff>66674</xdr:rowOff>
    </xdr:from>
    <xdr:to>
      <xdr:col>10</xdr:col>
      <xdr:colOff>466725</xdr:colOff>
      <xdr:row>189</xdr:row>
      <xdr:rowOff>95250</xdr:rowOff>
    </xdr:to>
    <xdr:sp macro="" textlink="">
      <xdr:nvSpPr>
        <xdr:cNvPr id="28" name="14 CuadroTexto"/>
        <xdr:cNvSpPr txBox="1"/>
      </xdr:nvSpPr>
      <xdr:spPr>
        <a:xfrm>
          <a:off x="8143875" y="34128074"/>
          <a:ext cx="2867025" cy="94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Autorizó</a:t>
          </a: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_________________________________</a:t>
          </a:r>
        </a:p>
        <a:p>
          <a:pPr algn="ctr"/>
          <a:r>
            <a:rPr lang="es-ES" sz="900" b="1" baseline="0">
              <a:latin typeface="Arial" pitchFamily="34" charset="0"/>
              <a:cs typeface="Arial" pitchFamily="34" charset="0"/>
            </a:rPr>
            <a:t>Dr. Luis Téllez Reyes</a:t>
          </a:r>
        </a:p>
        <a:p>
          <a:pPr algn="ctr"/>
          <a:r>
            <a:rPr lang="es-ES" sz="900" b="0" baseline="0">
              <a:latin typeface="Arial" pitchFamily="34" charset="0"/>
              <a:cs typeface="Arial" pitchFamily="34" charset="0"/>
            </a:rPr>
            <a:t>Rector</a:t>
          </a:r>
          <a:endParaRPr lang="es-ES" sz="900" b="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152400</xdr:colOff>
      <xdr:row>190</xdr:row>
      <xdr:rowOff>0</xdr:rowOff>
    </xdr:from>
    <xdr:to>
      <xdr:col>6</xdr:col>
      <xdr:colOff>447677</xdr:colOff>
      <xdr:row>190</xdr:row>
      <xdr:rowOff>9525</xdr:rowOff>
    </xdr:to>
    <xdr:sp macro="" textlink="">
      <xdr:nvSpPr>
        <xdr:cNvPr id="36" name="9 CuadroTexto"/>
        <xdr:cNvSpPr txBox="1"/>
      </xdr:nvSpPr>
      <xdr:spPr>
        <a:xfrm>
          <a:off x="5019675" y="34118550"/>
          <a:ext cx="2628902" cy="1019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Revisó</a:t>
          </a: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______________________________________</a:t>
          </a:r>
        </a:p>
        <a:p>
          <a:pPr algn="ctr"/>
          <a:r>
            <a:rPr lang="es-ES" sz="900" b="1" baseline="0">
              <a:latin typeface="Arial" pitchFamily="34" charset="0"/>
              <a:cs typeface="Arial" pitchFamily="34" charset="0"/>
            </a:rPr>
            <a:t>Ing. Ana Laura Monserrat Velázquez Marban</a:t>
          </a:r>
        </a:p>
        <a:p>
          <a:pPr algn="ctr"/>
          <a:r>
            <a:rPr lang="es-ES" sz="900" baseline="0">
              <a:latin typeface="Arial" pitchFamily="34" charset="0"/>
              <a:cs typeface="Arial" pitchFamily="34" charset="0"/>
            </a:rPr>
            <a:t>Encargada de la Dirección de Administración y Finanzas</a:t>
          </a:r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1885950</xdr:colOff>
      <xdr:row>0</xdr:row>
      <xdr:rowOff>0</xdr:rowOff>
    </xdr:from>
    <xdr:to>
      <xdr:col>9</xdr:col>
      <xdr:colOff>447675</xdr:colOff>
      <xdr:row>4</xdr:row>
      <xdr:rowOff>142875</xdr:rowOff>
    </xdr:to>
    <xdr:pic>
      <xdr:nvPicPr>
        <xdr:cNvPr id="30" name="29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56" b="86263"/>
        <a:stretch/>
      </xdr:blipFill>
      <xdr:spPr bwMode="auto">
        <a:xfrm>
          <a:off x="2428875" y="0"/>
          <a:ext cx="7772400" cy="8667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1952625</xdr:colOff>
      <xdr:row>63</xdr:row>
      <xdr:rowOff>133350</xdr:rowOff>
    </xdr:from>
    <xdr:to>
      <xdr:col>9</xdr:col>
      <xdr:colOff>514350</xdr:colOff>
      <xdr:row>68</xdr:row>
      <xdr:rowOff>95250</xdr:rowOff>
    </xdr:to>
    <xdr:pic>
      <xdr:nvPicPr>
        <xdr:cNvPr id="31" name="30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56" b="86263"/>
        <a:stretch/>
      </xdr:blipFill>
      <xdr:spPr bwMode="auto">
        <a:xfrm>
          <a:off x="2495550" y="11496675"/>
          <a:ext cx="7772400" cy="8667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2019300</xdr:colOff>
      <xdr:row>124</xdr:row>
      <xdr:rowOff>152400</xdr:rowOff>
    </xdr:from>
    <xdr:to>
      <xdr:col>9</xdr:col>
      <xdr:colOff>581025</xdr:colOff>
      <xdr:row>129</xdr:row>
      <xdr:rowOff>114300</xdr:rowOff>
    </xdr:to>
    <xdr:pic>
      <xdr:nvPicPr>
        <xdr:cNvPr id="32" name="31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56" b="86263"/>
        <a:stretch/>
      </xdr:blipFill>
      <xdr:spPr bwMode="auto">
        <a:xfrm>
          <a:off x="2562225" y="22593300"/>
          <a:ext cx="7772400" cy="8667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1200150</xdr:colOff>
      <xdr:row>64</xdr:row>
      <xdr:rowOff>0</xdr:rowOff>
    </xdr:from>
    <xdr:to>
      <xdr:col>1</xdr:col>
      <xdr:colOff>3508128</xdr:colOff>
      <xdr:row>71</xdr:row>
      <xdr:rowOff>47626</xdr:rowOff>
    </xdr:to>
    <xdr:sp macro="" textlink="">
      <xdr:nvSpPr>
        <xdr:cNvPr id="2" name="1 CuadroTexto"/>
        <xdr:cNvSpPr txBox="1"/>
      </xdr:nvSpPr>
      <xdr:spPr>
        <a:xfrm>
          <a:off x="1743075" y="9782175"/>
          <a:ext cx="2307978" cy="1114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Elaboró</a:t>
          </a: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/>
          <a:r>
            <a:rPr lang="es-ES" sz="900" b="1">
              <a:latin typeface="Arial" pitchFamily="34" charset="0"/>
              <a:cs typeface="Arial" pitchFamily="34" charset="0"/>
            </a:rPr>
            <a:t>Mtra.</a:t>
          </a:r>
          <a:r>
            <a:rPr lang="es-ES" sz="900" b="1" baseline="0">
              <a:latin typeface="Arial" pitchFamily="34" charset="0"/>
              <a:cs typeface="Arial" pitchFamily="34" charset="0"/>
            </a:rPr>
            <a:t> Norma Ivonne Luna Campos</a:t>
          </a:r>
        </a:p>
        <a:p>
          <a:pPr algn="ctr"/>
          <a:r>
            <a:rPr lang="es-ES" sz="900" baseline="0">
              <a:latin typeface="Arial" pitchFamily="34" charset="0"/>
              <a:cs typeface="Arial" pitchFamily="34" charset="0"/>
            </a:rPr>
            <a:t>Directora de Planeación y Evaluación</a:t>
          </a:r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685800</xdr:colOff>
      <xdr:row>64</xdr:row>
      <xdr:rowOff>9524</xdr:rowOff>
    </xdr:from>
    <xdr:to>
      <xdr:col>11</xdr:col>
      <xdr:colOff>209550</xdr:colOff>
      <xdr:row>71</xdr:row>
      <xdr:rowOff>129049</xdr:rowOff>
    </xdr:to>
    <xdr:sp macro="" textlink="">
      <xdr:nvSpPr>
        <xdr:cNvPr id="3" name="2 CuadroTexto"/>
        <xdr:cNvSpPr txBox="1"/>
      </xdr:nvSpPr>
      <xdr:spPr>
        <a:xfrm>
          <a:off x="7886700" y="9791699"/>
          <a:ext cx="2867025" cy="1186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Autorizó</a:t>
          </a: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_________________________________</a:t>
          </a:r>
        </a:p>
        <a:p>
          <a:pPr algn="ctr"/>
          <a:r>
            <a:rPr lang="es-ES" sz="900" b="1" baseline="0">
              <a:latin typeface="Arial" pitchFamily="34" charset="0"/>
              <a:cs typeface="Arial" pitchFamily="34" charset="0"/>
            </a:rPr>
            <a:t>Dr. Luis Téllez Reyes</a:t>
          </a:r>
        </a:p>
        <a:p>
          <a:pPr algn="ctr"/>
          <a:r>
            <a:rPr lang="es-ES" sz="900" b="0" baseline="0">
              <a:latin typeface="Arial" pitchFamily="34" charset="0"/>
              <a:cs typeface="Arial" pitchFamily="34" charset="0"/>
            </a:rPr>
            <a:t>Rector</a:t>
          </a:r>
          <a:endParaRPr lang="es-ES" sz="900" b="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1200150</xdr:colOff>
      <xdr:row>126</xdr:row>
      <xdr:rowOff>1</xdr:rowOff>
    </xdr:from>
    <xdr:to>
      <xdr:col>1</xdr:col>
      <xdr:colOff>3508128</xdr:colOff>
      <xdr:row>132</xdr:row>
      <xdr:rowOff>19051</xdr:rowOff>
    </xdr:to>
    <xdr:sp macro="" textlink="">
      <xdr:nvSpPr>
        <xdr:cNvPr id="4" name="13 CuadroTexto"/>
        <xdr:cNvSpPr txBox="1"/>
      </xdr:nvSpPr>
      <xdr:spPr>
        <a:xfrm>
          <a:off x="1743075" y="21012151"/>
          <a:ext cx="2307978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Elaboró</a:t>
          </a: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/>
          <a:r>
            <a:rPr lang="es-ES" sz="900" b="1">
              <a:latin typeface="Arial" pitchFamily="34" charset="0"/>
              <a:cs typeface="Arial" pitchFamily="34" charset="0"/>
            </a:rPr>
            <a:t>Mtra.</a:t>
          </a:r>
          <a:r>
            <a:rPr lang="es-ES" sz="900" b="1" baseline="0">
              <a:latin typeface="Arial" pitchFamily="34" charset="0"/>
              <a:cs typeface="Arial" pitchFamily="34" charset="0"/>
            </a:rPr>
            <a:t> Norma Ivonne Luna Campos</a:t>
          </a:r>
        </a:p>
        <a:p>
          <a:pPr algn="ctr"/>
          <a:r>
            <a:rPr lang="es-ES" sz="900" baseline="0">
              <a:latin typeface="Arial" pitchFamily="34" charset="0"/>
              <a:cs typeface="Arial" pitchFamily="34" charset="0"/>
            </a:rPr>
            <a:t>Directora de Planeación y Evaluación</a:t>
          </a:r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685800</xdr:colOff>
      <xdr:row>126</xdr:row>
      <xdr:rowOff>9524</xdr:rowOff>
    </xdr:from>
    <xdr:to>
      <xdr:col>11</xdr:col>
      <xdr:colOff>209550</xdr:colOff>
      <xdr:row>132</xdr:row>
      <xdr:rowOff>38100</xdr:rowOff>
    </xdr:to>
    <xdr:sp macro="" textlink="">
      <xdr:nvSpPr>
        <xdr:cNvPr id="5" name="14 CuadroTexto"/>
        <xdr:cNvSpPr txBox="1"/>
      </xdr:nvSpPr>
      <xdr:spPr>
        <a:xfrm>
          <a:off x="7886700" y="21021674"/>
          <a:ext cx="2867025" cy="94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Autorizó</a:t>
          </a: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_________________________________</a:t>
          </a:r>
        </a:p>
        <a:p>
          <a:pPr algn="ctr"/>
          <a:r>
            <a:rPr lang="es-ES" sz="900" b="1" baseline="0">
              <a:latin typeface="Arial" pitchFamily="34" charset="0"/>
              <a:cs typeface="Arial" pitchFamily="34" charset="0"/>
            </a:rPr>
            <a:t>Dr. Luis Téllez Reyes</a:t>
          </a:r>
        </a:p>
        <a:p>
          <a:pPr algn="ctr"/>
          <a:r>
            <a:rPr lang="es-ES" sz="900" b="0" baseline="0">
              <a:latin typeface="Arial" pitchFamily="34" charset="0"/>
              <a:cs typeface="Arial" pitchFamily="34" charset="0"/>
            </a:rPr>
            <a:t>Rector</a:t>
          </a:r>
          <a:endParaRPr lang="es-ES" sz="900" b="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1457325</xdr:colOff>
      <xdr:row>194</xdr:row>
      <xdr:rowOff>57151</xdr:rowOff>
    </xdr:from>
    <xdr:to>
      <xdr:col>2</xdr:col>
      <xdr:colOff>250578</xdr:colOff>
      <xdr:row>200</xdr:row>
      <xdr:rowOff>76201</xdr:rowOff>
    </xdr:to>
    <xdr:sp macro="" textlink="">
      <xdr:nvSpPr>
        <xdr:cNvPr id="6" name="13 CuadroTexto"/>
        <xdr:cNvSpPr txBox="1"/>
      </xdr:nvSpPr>
      <xdr:spPr>
        <a:xfrm>
          <a:off x="2000250" y="32546926"/>
          <a:ext cx="2307978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Elaboró</a:t>
          </a: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/>
          <a:r>
            <a:rPr lang="es-ES" sz="900" b="1">
              <a:latin typeface="Arial" pitchFamily="34" charset="0"/>
              <a:cs typeface="Arial" pitchFamily="34" charset="0"/>
            </a:rPr>
            <a:t>Mtra.</a:t>
          </a:r>
          <a:r>
            <a:rPr lang="es-ES" sz="900" b="1" baseline="0">
              <a:latin typeface="Arial" pitchFamily="34" charset="0"/>
              <a:cs typeface="Arial" pitchFamily="34" charset="0"/>
            </a:rPr>
            <a:t> Norma Ivonne Luna Campos</a:t>
          </a:r>
        </a:p>
        <a:p>
          <a:pPr algn="ctr"/>
          <a:r>
            <a:rPr lang="es-ES" sz="900" baseline="0">
              <a:latin typeface="Arial" pitchFamily="34" charset="0"/>
              <a:cs typeface="Arial" pitchFamily="34" charset="0"/>
            </a:rPr>
            <a:t>Directora de Planeación y Evaluación</a:t>
          </a:r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114300</xdr:colOff>
      <xdr:row>194</xdr:row>
      <xdr:rowOff>66674</xdr:rowOff>
    </xdr:from>
    <xdr:to>
      <xdr:col>11</xdr:col>
      <xdr:colOff>466725</xdr:colOff>
      <xdr:row>200</xdr:row>
      <xdr:rowOff>95250</xdr:rowOff>
    </xdr:to>
    <xdr:sp macro="" textlink="">
      <xdr:nvSpPr>
        <xdr:cNvPr id="7" name="14 CuadroTexto"/>
        <xdr:cNvSpPr txBox="1"/>
      </xdr:nvSpPr>
      <xdr:spPr>
        <a:xfrm>
          <a:off x="8143875" y="32556449"/>
          <a:ext cx="2867025" cy="94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Autorizó</a:t>
          </a: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_________________________________</a:t>
          </a:r>
        </a:p>
        <a:p>
          <a:pPr algn="ctr"/>
          <a:r>
            <a:rPr lang="es-ES" sz="900" b="1" baseline="0">
              <a:latin typeface="Arial" pitchFamily="34" charset="0"/>
              <a:cs typeface="Arial" pitchFamily="34" charset="0"/>
            </a:rPr>
            <a:t>Dr. Luis Téllez Reyes</a:t>
          </a:r>
        </a:p>
        <a:p>
          <a:pPr algn="ctr"/>
          <a:r>
            <a:rPr lang="es-ES" sz="900" b="0" baseline="0">
              <a:latin typeface="Arial" pitchFamily="34" charset="0"/>
              <a:cs typeface="Arial" pitchFamily="34" charset="0"/>
            </a:rPr>
            <a:t>Rector</a:t>
          </a:r>
          <a:endParaRPr lang="es-ES" sz="900" b="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152400</xdr:colOff>
      <xdr:row>201</xdr:row>
      <xdr:rowOff>0</xdr:rowOff>
    </xdr:from>
    <xdr:to>
      <xdr:col>7</xdr:col>
      <xdr:colOff>447677</xdr:colOff>
      <xdr:row>201</xdr:row>
      <xdr:rowOff>9525</xdr:rowOff>
    </xdr:to>
    <xdr:sp macro="" textlink="">
      <xdr:nvSpPr>
        <xdr:cNvPr id="8" name="9 CuadroTexto"/>
        <xdr:cNvSpPr txBox="1"/>
      </xdr:nvSpPr>
      <xdr:spPr>
        <a:xfrm>
          <a:off x="5019675" y="33556575"/>
          <a:ext cx="2628902" cy="9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Revisó</a:t>
          </a: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______________________________________</a:t>
          </a:r>
        </a:p>
        <a:p>
          <a:pPr algn="ctr"/>
          <a:r>
            <a:rPr lang="es-ES" sz="900" b="1" baseline="0">
              <a:latin typeface="Arial" pitchFamily="34" charset="0"/>
              <a:cs typeface="Arial" pitchFamily="34" charset="0"/>
            </a:rPr>
            <a:t>Ing. Ana Laura Monserrat Velázquez Marban</a:t>
          </a:r>
        </a:p>
        <a:p>
          <a:pPr algn="ctr"/>
          <a:r>
            <a:rPr lang="es-ES" sz="900" baseline="0">
              <a:latin typeface="Arial" pitchFamily="34" charset="0"/>
              <a:cs typeface="Arial" pitchFamily="34" charset="0"/>
            </a:rPr>
            <a:t>Encargada de la Dirección de Administración y Finanzas</a:t>
          </a:r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1885950</xdr:colOff>
      <xdr:row>0</xdr:row>
      <xdr:rowOff>0</xdr:rowOff>
    </xdr:from>
    <xdr:to>
      <xdr:col>7</xdr:col>
      <xdr:colOff>952500</xdr:colOff>
      <xdr:row>4</xdr:row>
      <xdr:rowOff>142875</xdr:rowOff>
    </xdr:to>
    <xdr:pic>
      <xdr:nvPicPr>
        <xdr:cNvPr id="9" name="8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56" b="86263"/>
        <a:stretch/>
      </xdr:blipFill>
      <xdr:spPr bwMode="auto">
        <a:xfrm>
          <a:off x="2428875" y="0"/>
          <a:ext cx="7772400" cy="8667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1952625</xdr:colOff>
      <xdr:row>74</xdr:row>
      <xdr:rowOff>133350</xdr:rowOff>
    </xdr:from>
    <xdr:to>
      <xdr:col>7</xdr:col>
      <xdr:colOff>1019175</xdr:colOff>
      <xdr:row>79</xdr:row>
      <xdr:rowOff>95250</xdr:rowOff>
    </xdr:to>
    <xdr:pic>
      <xdr:nvPicPr>
        <xdr:cNvPr id="10" name="9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56" b="86263"/>
        <a:stretch/>
      </xdr:blipFill>
      <xdr:spPr bwMode="auto">
        <a:xfrm>
          <a:off x="2495550" y="11496675"/>
          <a:ext cx="7772400" cy="8667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2019300</xdr:colOff>
      <xdr:row>135</xdr:row>
      <xdr:rowOff>152400</xdr:rowOff>
    </xdr:from>
    <xdr:to>
      <xdr:col>8</xdr:col>
      <xdr:colOff>47625</xdr:colOff>
      <xdr:row>140</xdr:row>
      <xdr:rowOff>114300</xdr:rowOff>
    </xdr:to>
    <xdr:pic>
      <xdr:nvPicPr>
        <xdr:cNvPr id="11" name="10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56" b="86263"/>
        <a:stretch/>
      </xdr:blipFill>
      <xdr:spPr bwMode="auto">
        <a:xfrm>
          <a:off x="2562225" y="22593300"/>
          <a:ext cx="7772400" cy="8667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36</xdr:row>
      <xdr:rowOff>0</xdr:rowOff>
    </xdr:from>
    <xdr:to>
      <xdr:col>2</xdr:col>
      <xdr:colOff>603003</xdr:colOff>
      <xdr:row>43</xdr:row>
      <xdr:rowOff>28576</xdr:rowOff>
    </xdr:to>
    <xdr:sp macro="" textlink="">
      <xdr:nvSpPr>
        <xdr:cNvPr id="21" name="20 CuadroTexto"/>
        <xdr:cNvSpPr txBox="1"/>
      </xdr:nvSpPr>
      <xdr:spPr>
        <a:xfrm>
          <a:off x="1114425" y="6410325"/>
          <a:ext cx="2307978" cy="1114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Elaboró</a:t>
          </a: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/>
          <a:r>
            <a:rPr lang="es-ES" sz="900" b="1">
              <a:latin typeface="Arial" pitchFamily="34" charset="0"/>
              <a:cs typeface="Arial" pitchFamily="34" charset="0"/>
            </a:rPr>
            <a:t>Mtra.</a:t>
          </a:r>
          <a:r>
            <a:rPr lang="es-ES" sz="900" b="1" baseline="0">
              <a:latin typeface="Arial" pitchFamily="34" charset="0"/>
              <a:cs typeface="Arial" pitchFamily="34" charset="0"/>
            </a:rPr>
            <a:t> Norma Ivonne Luna Campos</a:t>
          </a:r>
        </a:p>
        <a:p>
          <a:pPr algn="ctr"/>
          <a:r>
            <a:rPr lang="es-ES" sz="900" baseline="0">
              <a:latin typeface="Arial" pitchFamily="34" charset="0"/>
              <a:cs typeface="Arial" pitchFamily="34" charset="0"/>
            </a:rPr>
            <a:t>Directora de Planeación y Evaluación</a:t>
          </a:r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542925</xdr:colOff>
      <xdr:row>36</xdr:row>
      <xdr:rowOff>9524</xdr:rowOff>
    </xdr:from>
    <xdr:to>
      <xdr:col>10</xdr:col>
      <xdr:colOff>781050</xdr:colOff>
      <xdr:row>43</xdr:row>
      <xdr:rowOff>109999</xdr:rowOff>
    </xdr:to>
    <xdr:sp macro="" textlink="">
      <xdr:nvSpPr>
        <xdr:cNvPr id="22" name="21 CuadroTexto"/>
        <xdr:cNvSpPr txBox="1"/>
      </xdr:nvSpPr>
      <xdr:spPr>
        <a:xfrm>
          <a:off x="7029450" y="6419849"/>
          <a:ext cx="2390775" cy="1186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Autorizó</a:t>
          </a: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_________________________________</a:t>
          </a:r>
        </a:p>
        <a:p>
          <a:pPr algn="ctr"/>
          <a:r>
            <a:rPr lang="es-ES" sz="900" b="1" baseline="0">
              <a:latin typeface="Arial" pitchFamily="34" charset="0"/>
              <a:cs typeface="Arial" pitchFamily="34" charset="0"/>
            </a:rPr>
            <a:t>Dr. Luis Téllez Reyes</a:t>
          </a:r>
        </a:p>
        <a:p>
          <a:pPr algn="ctr"/>
          <a:r>
            <a:rPr lang="es-ES" sz="900" b="0" baseline="0">
              <a:latin typeface="Arial" pitchFamily="34" charset="0"/>
              <a:cs typeface="Arial" pitchFamily="34" charset="0"/>
            </a:rPr>
            <a:t>Rector</a:t>
          </a:r>
          <a:endParaRPr lang="es-ES" sz="900" b="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1447800</xdr:colOff>
      <xdr:row>0</xdr:row>
      <xdr:rowOff>0</xdr:rowOff>
    </xdr:from>
    <xdr:to>
      <xdr:col>10</xdr:col>
      <xdr:colOff>428625</xdr:colOff>
      <xdr:row>4</xdr:row>
      <xdr:rowOff>142875</xdr:rowOff>
    </xdr:to>
    <xdr:pic>
      <xdr:nvPicPr>
        <xdr:cNvPr id="9" name="8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56" b="86263"/>
        <a:stretch/>
      </xdr:blipFill>
      <xdr:spPr bwMode="auto">
        <a:xfrm>
          <a:off x="1990725" y="0"/>
          <a:ext cx="7772400" cy="8667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62</xdr:row>
      <xdr:rowOff>0</xdr:rowOff>
    </xdr:from>
    <xdr:to>
      <xdr:col>1</xdr:col>
      <xdr:colOff>1907928</xdr:colOff>
      <xdr:row>69</xdr:row>
      <xdr:rowOff>28576</xdr:rowOff>
    </xdr:to>
    <xdr:sp macro="" textlink="">
      <xdr:nvSpPr>
        <xdr:cNvPr id="7" name="6 CuadroTexto"/>
        <xdr:cNvSpPr txBox="1"/>
      </xdr:nvSpPr>
      <xdr:spPr>
        <a:xfrm>
          <a:off x="142875" y="12096750"/>
          <a:ext cx="2307978" cy="1114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Elaboró</a:t>
          </a: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/>
          <a:r>
            <a:rPr lang="es-ES" sz="900" b="1">
              <a:latin typeface="Arial" pitchFamily="34" charset="0"/>
              <a:cs typeface="Arial" pitchFamily="34" charset="0"/>
            </a:rPr>
            <a:t>Mtra.</a:t>
          </a:r>
          <a:r>
            <a:rPr lang="es-ES" sz="900" b="1" baseline="0">
              <a:latin typeface="Arial" pitchFamily="34" charset="0"/>
              <a:cs typeface="Arial" pitchFamily="34" charset="0"/>
            </a:rPr>
            <a:t> Norma Ivonne Luna Campos</a:t>
          </a:r>
        </a:p>
        <a:p>
          <a:pPr algn="ctr"/>
          <a:r>
            <a:rPr lang="es-ES" sz="900" baseline="0">
              <a:latin typeface="Arial" pitchFamily="34" charset="0"/>
              <a:cs typeface="Arial" pitchFamily="34" charset="0"/>
            </a:rPr>
            <a:t>Directora de Planeación y Evaluación</a:t>
          </a:r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819150</xdr:colOff>
      <xdr:row>62</xdr:row>
      <xdr:rowOff>9524</xdr:rowOff>
    </xdr:from>
    <xdr:to>
      <xdr:col>9</xdr:col>
      <xdr:colOff>133350</xdr:colOff>
      <xdr:row>69</xdr:row>
      <xdr:rowOff>109999</xdr:rowOff>
    </xdr:to>
    <xdr:sp macro="" textlink="">
      <xdr:nvSpPr>
        <xdr:cNvPr id="8" name="7 CuadroTexto"/>
        <xdr:cNvSpPr txBox="1"/>
      </xdr:nvSpPr>
      <xdr:spPr>
        <a:xfrm>
          <a:off x="6248400" y="12106274"/>
          <a:ext cx="2686050" cy="1186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Autorizó</a:t>
          </a: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_________________________________</a:t>
          </a:r>
        </a:p>
        <a:p>
          <a:pPr algn="ctr"/>
          <a:r>
            <a:rPr lang="es-ES" sz="900" b="1" baseline="0">
              <a:latin typeface="Arial" pitchFamily="34" charset="0"/>
              <a:cs typeface="Arial" pitchFamily="34" charset="0"/>
            </a:rPr>
            <a:t>Dr. Luis Téllez Reyes</a:t>
          </a:r>
        </a:p>
        <a:p>
          <a:pPr algn="ctr"/>
          <a:r>
            <a:rPr lang="es-ES" sz="900" b="0" baseline="0">
              <a:latin typeface="Arial" pitchFamily="34" charset="0"/>
              <a:cs typeface="Arial" pitchFamily="34" charset="0"/>
            </a:rPr>
            <a:t>Rector</a:t>
          </a:r>
          <a:endParaRPr lang="es-ES" sz="900" b="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8</xdr:col>
      <xdr:colOff>638175</xdr:colOff>
      <xdr:row>4</xdr:row>
      <xdr:rowOff>142875</xdr:rowOff>
    </xdr:to>
    <xdr:pic>
      <xdr:nvPicPr>
        <xdr:cNvPr id="9" name="8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56" b="86263"/>
        <a:stretch/>
      </xdr:blipFill>
      <xdr:spPr bwMode="auto">
        <a:xfrm>
          <a:off x="885825" y="0"/>
          <a:ext cx="7772400" cy="8667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1</xdr:col>
      <xdr:colOff>2012703</xdr:colOff>
      <xdr:row>44</xdr:row>
      <xdr:rowOff>28576</xdr:rowOff>
    </xdr:to>
    <xdr:sp macro="" textlink="">
      <xdr:nvSpPr>
        <xdr:cNvPr id="7" name="6 CuadroTexto"/>
        <xdr:cNvSpPr txBox="1"/>
      </xdr:nvSpPr>
      <xdr:spPr>
        <a:xfrm>
          <a:off x="0" y="7572375"/>
          <a:ext cx="2307978" cy="1114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Elaboró</a:t>
          </a: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/>
          <a:r>
            <a:rPr lang="es-ES" sz="900" b="1">
              <a:latin typeface="Arial" pitchFamily="34" charset="0"/>
              <a:cs typeface="Arial" pitchFamily="34" charset="0"/>
            </a:rPr>
            <a:t>Mtra.</a:t>
          </a:r>
          <a:r>
            <a:rPr lang="es-ES" sz="900" b="1" baseline="0">
              <a:latin typeface="Arial" pitchFamily="34" charset="0"/>
              <a:cs typeface="Arial" pitchFamily="34" charset="0"/>
            </a:rPr>
            <a:t> Norma Ivonne Luna Campos</a:t>
          </a:r>
        </a:p>
        <a:p>
          <a:pPr algn="ctr"/>
          <a:r>
            <a:rPr lang="es-ES" sz="900" baseline="0">
              <a:latin typeface="Arial" pitchFamily="34" charset="0"/>
              <a:cs typeface="Arial" pitchFamily="34" charset="0"/>
            </a:rPr>
            <a:t>Directora de Planeación y Evaluación</a:t>
          </a:r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542925</xdr:colOff>
      <xdr:row>37</xdr:row>
      <xdr:rowOff>9524</xdr:rowOff>
    </xdr:from>
    <xdr:to>
      <xdr:col>9</xdr:col>
      <xdr:colOff>781050</xdr:colOff>
      <xdr:row>44</xdr:row>
      <xdr:rowOff>109999</xdr:rowOff>
    </xdr:to>
    <xdr:sp macro="" textlink="">
      <xdr:nvSpPr>
        <xdr:cNvPr id="8" name="7 CuadroTexto"/>
        <xdr:cNvSpPr txBox="1"/>
      </xdr:nvSpPr>
      <xdr:spPr>
        <a:xfrm>
          <a:off x="6648450" y="7581899"/>
          <a:ext cx="2686050" cy="1186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Autorizó</a:t>
          </a: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  <a:p>
          <a:pPr algn="ctr"/>
          <a:r>
            <a:rPr lang="es-ES" sz="900">
              <a:latin typeface="Arial" pitchFamily="34" charset="0"/>
              <a:cs typeface="Arial" pitchFamily="34" charset="0"/>
            </a:rPr>
            <a:t>_________________________________</a:t>
          </a:r>
        </a:p>
        <a:p>
          <a:pPr algn="ctr"/>
          <a:r>
            <a:rPr lang="es-ES" sz="900" b="1" baseline="0">
              <a:latin typeface="Arial" pitchFamily="34" charset="0"/>
              <a:cs typeface="Arial" pitchFamily="34" charset="0"/>
            </a:rPr>
            <a:t>Dr. Luis Téllez Reyes</a:t>
          </a:r>
        </a:p>
        <a:p>
          <a:pPr algn="ctr"/>
          <a:r>
            <a:rPr lang="es-ES" sz="900" b="0" baseline="0">
              <a:latin typeface="Arial" pitchFamily="34" charset="0"/>
              <a:cs typeface="Arial" pitchFamily="34" charset="0"/>
            </a:rPr>
            <a:t>Rector</a:t>
          </a:r>
          <a:endParaRPr lang="es-ES" sz="900" b="0">
            <a:latin typeface="Arial" pitchFamily="34" charset="0"/>
            <a:cs typeface="Arial" pitchFamily="34" charset="0"/>
          </a:endParaRPr>
        </a:p>
        <a:p>
          <a:pPr algn="ctr"/>
          <a:endParaRPr lang="es-E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447675</xdr:colOff>
      <xdr:row>0</xdr:row>
      <xdr:rowOff>0</xdr:rowOff>
    </xdr:from>
    <xdr:to>
      <xdr:col>8</xdr:col>
      <xdr:colOff>742950</xdr:colOff>
      <xdr:row>4</xdr:row>
      <xdr:rowOff>142875</xdr:rowOff>
    </xdr:to>
    <xdr:pic>
      <xdr:nvPicPr>
        <xdr:cNvPr id="9" name="8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56" b="86263"/>
        <a:stretch/>
      </xdr:blipFill>
      <xdr:spPr bwMode="auto">
        <a:xfrm>
          <a:off x="742950" y="0"/>
          <a:ext cx="7772400" cy="8667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101"/>
  <sheetViews>
    <sheetView tabSelected="1" topLeftCell="A4" workbookViewId="0">
      <selection activeCell="B26" sqref="B26"/>
    </sheetView>
  </sheetViews>
  <sheetFormatPr baseColWidth="10" defaultRowHeight="14.25" x14ac:dyDescent="0.25"/>
  <cols>
    <col min="1" max="1" width="8.140625" style="1" customWidth="1"/>
    <col min="2" max="2" width="34.140625" style="1" customWidth="1"/>
    <col min="3" max="3" width="11.5703125" style="1" customWidth="1"/>
    <col min="4" max="4" width="12.42578125" style="1" customWidth="1"/>
    <col min="5" max="5" width="12" style="1" customWidth="1"/>
    <col min="6" max="6" width="10.7109375" style="1" customWidth="1"/>
    <col min="7" max="7" width="13.42578125" style="1" customWidth="1"/>
    <col min="8" max="8" width="10.7109375" style="1" customWidth="1"/>
    <col min="9" max="9" width="10.85546875" style="1" customWidth="1"/>
    <col min="10" max="10" width="10.7109375" style="1" customWidth="1"/>
    <col min="11" max="11" width="13" style="1" customWidth="1"/>
    <col min="12" max="12" width="13.140625" style="1" customWidth="1"/>
    <col min="13" max="16384" width="11.42578125" style="1"/>
  </cols>
  <sheetData>
    <row r="7" spans="1:12" ht="18" x14ac:dyDescent="0.25">
      <c r="A7" s="129" t="s">
        <v>0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10" spans="1:12" ht="15" x14ac:dyDescent="0.25">
      <c r="A10" s="130" t="s">
        <v>105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</row>
    <row r="11" spans="1:12" x14ac:dyDescent="0.25">
      <c r="A11" s="131" t="s">
        <v>62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</row>
    <row r="12" spans="1:12" x14ac:dyDescent="0.25">
      <c r="A12" s="131" t="s">
        <v>114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</row>
    <row r="13" spans="1:12" ht="8.25" customHeight="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2" ht="8.25" customHeight="1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5" spans="1:12" x14ac:dyDescent="0.25">
      <c r="A15" s="24" t="s">
        <v>32</v>
      </c>
      <c r="B15" s="23" t="s">
        <v>37</v>
      </c>
      <c r="C15" s="24" t="s">
        <v>33</v>
      </c>
      <c r="D15" s="23" t="s">
        <v>35</v>
      </c>
      <c r="E15" s="30"/>
      <c r="F15" s="30"/>
      <c r="G15" s="24" t="s">
        <v>34</v>
      </c>
      <c r="H15" s="23" t="s">
        <v>36</v>
      </c>
      <c r="I15" s="30"/>
      <c r="J15" s="30"/>
      <c r="K15" s="30"/>
      <c r="L15" s="30"/>
    </row>
    <row r="16" spans="1:12" s="23" customFormat="1" ht="12.75" x14ac:dyDescent="0.25">
      <c r="A16" s="23" t="s">
        <v>64</v>
      </c>
    </row>
    <row r="17" spans="1:14" s="23" customFormat="1" ht="12.75" x14ac:dyDescent="0.25"/>
    <row r="18" spans="1:14" s="2" customFormat="1" ht="16.5" customHeight="1" x14ac:dyDescent="0.25">
      <c r="A18" s="132" t="s">
        <v>3</v>
      </c>
      <c r="B18" s="133"/>
      <c r="C18" s="138" t="s">
        <v>46</v>
      </c>
      <c r="D18" s="138"/>
      <c r="E18" s="138"/>
      <c r="F18" s="138"/>
      <c r="G18" s="139" t="s">
        <v>5</v>
      </c>
      <c r="H18" s="138" t="s">
        <v>2</v>
      </c>
      <c r="I18" s="124" t="s">
        <v>60</v>
      </c>
      <c r="J18" s="138" t="s">
        <v>6</v>
      </c>
      <c r="K18" s="143" t="s">
        <v>7</v>
      </c>
      <c r="L18" s="144" t="s">
        <v>8</v>
      </c>
    </row>
    <row r="19" spans="1:14" s="2" customFormat="1" ht="17.25" customHeight="1" x14ac:dyDescent="0.25">
      <c r="A19" s="134"/>
      <c r="B19" s="135"/>
      <c r="C19" s="124" t="s">
        <v>4</v>
      </c>
      <c r="D19" s="124" t="s">
        <v>58</v>
      </c>
      <c r="E19" s="124" t="s">
        <v>59</v>
      </c>
      <c r="F19" s="126" t="s">
        <v>1</v>
      </c>
      <c r="G19" s="139"/>
      <c r="H19" s="138"/>
      <c r="I19" s="140"/>
      <c r="J19" s="138"/>
      <c r="K19" s="143"/>
      <c r="L19" s="144"/>
    </row>
    <row r="20" spans="1:14" s="2" customFormat="1" ht="17.25" customHeight="1" x14ac:dyDescent="0.25">
      <c r="A20" s="136"/>
      <c r="B20" s="137"/>
      <c r="C20" s="125"/>
      <c r="D20" s="125"/>
      <c r="E20" s="125"/>
      <c r="F20" s="127"/>
      <c r="G20" s="139"/>
      <c r="H20" s="138"/>
      <c r="I20" s="125"/>
      <c r="J20" s="138"/>
      <c r="K20" s="143"/>
      <c r="L20" s="144"/>
    </row>
    <row r="21" spans="1:14" s="3" customFormat="1" ht="14.25" hidden="1" customHeight="1" x14ac:dyDescent="0.25">
      <c r="A21" s="32">
        <v>1100</v>
      </c>
      <c r="B21" s="33" t="s">
        <v>14</v>
      </c>
      <c r="C21" s="34">
        <v>66302760</v>
      </c>
      <c r="D21" s="34">
        <v>0</v>
      </c>
      <c r="E21" s="34">
        <v>0</v>
      </c>
      <c r="F21" s="35">
        <f>C21+D21-E21</f>
        <v>66302760</v>
      </c>
      <c r="G21" s="35">
        <v>0</v>
      </c>
      <c r="H21" s="34">
        <v>28566891.98</v>
      </c>
      <c r="I21" s="34">
        <f>H21</f>
        <v>28566891.98</v>
      </c>
      <c r="J21" s="34">
        <f>I21</f>
        <v>28566891.98</v>
      </c>
      <c r="K21" s="35">
        <v>0</v>
      </c>
      <c r="L21" s="35">
        <f>F21-H21</f>
        <v>37735868.019999996</v>
      </c>
    </row>
    <row r="22" spans="1:14" s="3" customFormat="1" ht="12.75" hidden="1" customHeight="1" x14ac:dyDescent="0.25">
      <c r="A22" s="32">
        <v>1300</v>
      </c>
      <c r="B22" s="33" t="s">
        <v>15</v>
      </c>
      <c r="C22" s="34">
        <v>16650312</v>
      </c>
      <c r="D22" s="34">
        <v>0</v>
      </c>
      <c r="E22" s="34">
        <v>0</v>
      </c>
      <c r="F22" s="35">
        <f t="shared" ref="F22:F25" si="0">C22+D22-E22</f>
        <v>16650312</v>
      </c>
      <c r="G22" s="35">
        <v>0</v>
      </c>
      <c r="H22" s="34">
        <v>7046966.9900000002</v>
      </c>
      <c r="I22" s="34">
        <f>H22</f>
        <v>7046966.9900000002</v>
      </c>
      <c r="J22" s="34">
        <f>I22-2458220.22-1586107.48-803667.51</f>
        <v>2198971.7799999993</v>
      </c>
      <c r="K22" s="35">
        <v>0</v>
      </c>
      <c r="L22" s="35">
        <f t="shared" ref="L22:L25" si="1">F22-H22</f>
        <v>9603345.0099999998</v>
      </c>
    </row>
    <row r="23" spans="1:14" s="3" customFormat="1" ht="12.75" hidden="1" customHeight="1" x14ac:dyDescent="0.25">
      <c r="A23" s="32">
        <v>1400</v>
      </c>
      <c r="B23" s="33" t="s">
        <v>16</v>
      </c>
      <c r="C23" s="34">
        <v>12410150</v>
      </c>
      <c r="D23" s="34">
        <v>0</v>
      </c>
      <c r="E23" s="34">
        <v>0</v>
      </c>
      <c r="F23" s="35">
        <f t="shared" si="0"/>
        <v>12410150</v>
      </c>
      <c r="G23" s="35">
        <v>0</v>
      </c>
      <c r="H23" s="34">
        <v>5300601.3499999996</v>
      </c>
      <c r="I23" s="34">
        <f>H23</f>
        <v>5300601.3499999996</v>
      </c>
      <c r="J23" s="34">
        <f>I23-209906.01-259320.35-163664.17-406997.52</f>
        <v>4260713.3000000007</v>
      </c>
      <c r="K23" s="35">
        <v>0</v>
      </c>
      <c r="L23" s="35">
        <f t="shared" si="1"/>
        <v>7109548.6500000004</v>
      </c>
    </row>
    <row r="24" spans="1:14" s="3" customFormat="1" ht="12.75" hidden="1" x14ac:dyDescent="0.25">
      <c r="A24" s="32">
        <v>1500</v>
      </c>
      <c r="B24" s="33" t="s">
        <v>17</v>
      </c>
      <c r="C24" s="34">
        <v>3672138</v>
      </c>
      <c r="D24" s="34">
        <v>0</v>
      </c>
      <c r="E24" s="34">
        <v>0</v>
      </c>
      <c r="F24" s="35">
        <f t="shared" si="0"/>
        <v>3672138</v>
      </c>
      <c r="G24" s="35">
        <v>0</v>
      </c>
      <c r="H24" s="34">
        <v>1200655.32</v>
      </c>
      <c r="I24" s="34">
        <f>H24</f>
        <v>1200655.32</v>
      </c>
      <c r="J24" s="34">
        <f t="shared" ref="J24" si="2">I24</f>
        <v>1200655.32</v>
      </c>
      <c r="K24" s="35">
        <v>0</v>
      </c>
      <c r="L24" s="35">
        <f t="shared" si="1"/>
        <v>2471482.6799999997</v>
      </c>
    </row>
    <row r="25" spans="1:14" s="3" customFormat="1" ht="12.75" hidden="1" x14ac:dyDescent="0.25">
      <c r="A25" s="32">
        <v>1700</v>
      </c>
      <c r="B25" s="33" t="s">
        <v>45</v>
      </c>
      <c r="C25" s="34">
        <v>700000</v>
      </c>
      <c r="D25" s="34">
        <v>0</v>
      </c>
      <c r="E25" s="34">
        <v>0</v>
      </c>
      <c r="F25" s="35">
        <f t="shared" si="0"/>
        <v>700000</v>
      </c>
      <c r="G25" s="35">
        <v>0</v>
      </c>
      <c r="H25" s="34">
        <v>0</v>
      </c>
      <c r="I25" s="34">
        <f>H25</f>
        <v>0</v>
      </c>
      <c r="J25" s="34">
        <v>0</v>
      </c>
      <c r="K25" s="35">
        <v>0</v>
      </c>
      <c r="L25" s="35">
        <f t="shared" si="1"/>
        <v>700000</v>
      </c>
    </row>
    <row r="26" spans="1:14" s="3" customFormat="1" ht="22.5" customHeight="1" x14ac:dyDescent="0.25">
      <c r="A26" s="36" t="s">
        <v>11</v>
      </c>
      <c r="B26" s="37"/>
      <c r="C26" s="38">
        <f>'x objeto del gasto'!C25+'x objeto del gasto'!C88+'x objeto del gasto'!C150</f>
        <v>94472283.290000007</v>
      </c>
      <c r="D26" s="38">
        <f>'x objeto del gasto'!D25+'x objeto del gasto'!D88+'x objeto del gasto'!D150</f>
        <v>0</v>
      </c>
      <c r="E26" s="38">
        <f>'x objeto del gasto'!E25+'x objeto del gasto'!E88+'x objeto del gasto'!E150</f>
        <v>223407</v>
      </c>
      <c r="F26" s="38">
        <f>'x objeto del gasto'!F25+'x objeto del gasto'!F88+'x objeto del gasto'!F150</f>
        <v>94248876.290000007</v>
      </c>
      <c r="G26" s="38">
        <f>'x objeto del gasto'!G25+'x objeto del gasto'!G88+'x objeto del gasto'!G150</f>
        <v>88838493.909999996</v>
      </c>
      <c r="H26" s="38">
        <f>'x objeto del gasto'!H25+'x objeto del gasto'!H88+'x objeto del gasto'!H150</f>
        <v>88838493.909999996</v>
      </c>
      <c r="I26" s="38">
        <f>'x objeto del gasto'!I25+'x objeto del gasto'!I88+'x objeto del gasto'!I150</f>
        <v>88838493.909999996</v>
      </c>
      <c r="J26" s="38">
        <f>'x objeto del gasto'!J25+'x objeto del gasto'!J88+'x objeto del gasto'!J150</f>
        <v>87812929.909999996</v>
      </c>
      <c r="K26" s="38">
        <f>F26-G26</f>
        <v>5410382.3800000101</v>
      </c>
      <c r="L26" s="38">
        <f>F26-H26</f>
        <v>5410382.3800000101</v>
      </c>
      <c r="N26" s="28"/>
    </row>
    <row r="27" spans="1:14" s="3" customFormat="1" ht="13.5" hidden="1" customHeight="1" x14ac:dyDescent="0.25">
      <c r="A27" s="39">
        <v>2100</v>
      </c>
      <c r="B27" s="40" t="s">
        <v>18</v>
      </c>
      <c r="C27" s="38">
        <v>1815748</v>
      </c>
      <c r="D27" s="38">
        <v>1815748</v>
      </c>
      <c r="E27" s="38">
        <v>1815748</v>
      </c>
      <c r="F27" s="38">
        <v>1815748</v>
      </c>
      <c r="G27" s="38">
        <v>1815748</v>
      </c>
      <c r="H27" s="38">
        <v>1815748</v>
      </c>
      <c r="I27" s="38">
        <v>1815748</v>
      </c>
      <c r="J27" s="38">
        <v>1815748</v>
      </c>
      <c r="K27" s="38">
        <f t="shared" ref="K27:K51" si="3">F27-G27</f>
        <v>0</v>
      </c>
      <c r="L27" s="38">
        <f t="shared" ref="L27:L51" si="4">F27-H27</f>
        <v>0</v>
      </c>
      <c r="M27" s="4"/>
    </row>
    <row r="28" spans="1:14" s="3" customFormat="1" ht="14.25" hidden="1" customHeight="1" x14ac:dyDescent="0.25">
      <c r="A28" s="39">
        <v>2200</v>
      </c>
      <c r="B28" s="40" t="s">
        <v>19</v>
      </c>
      <c r="C28" s="38">
        <v>671312</v>
      </c>
      <c r="D28" s="38">
        <v>671312</v>
      </c>
      <c r="E28" s="38">
        <v>671312</v>
      </c>
      <c r="F28" s="38">
        <v>671312</v>
      </c>
      <c r="G28" s="38">
        <v>671312</v>
      </c>
      <c r="H28" s="38">
        <v>671312</v>
      </c>
      <c r="I28" s="38">
        <v>671312</v>
      </c>
      <c r="J28" s="38">
        <v>671312</v>
      </c>
      <c r="K28" s="38">
        <f t="shared" si="3"/>
        <v>0</v>
      </c>
      <c r="L28" s="38">
        <f t="shared" si="4"/>
        <v>0</v>
      </c>
      <c r="M28" s="4"/>
      <c r="N28" s="4"/>
    </row>
    <row r="29" spans="1:14" s="3" customFormat="1" ht="14.25" hidden="1" customHeight="1" x14ac:dyDescent="0.25">
      <c r="A29" s="39">
        <v>2400</v>
      </c>
      <c r="B29" s="40" t="s">
        <v>20</v>
      </c>
      <c r="C29" s="38">
        <v>902962</v>
      </c>
      <c r="D29" s="38">
        <v>902962</v>
      </c>
      <c r="E29" s="38">
        <v>902962</v>
      </c>
      <c r="F29" s="38">
        <v>902962</v>
      </c>
      <c r="G29" s="38">
        <v>902962</v>
      </c>
      <c r="H29" s="38">
        <v>902962</v>
      </c>
      <c r="I29" s="38">
        <v>902962</v>
      </c>
      <c r="J29" s="38">
        <v>902962</v>
      </c>
      <c r="K29" s="38">
        <f t="shared" si="3"/>
        <v>0</v>
      </c>
      <c r="L29" s="38">
        <f t="shared" si="4"/>
        <v>0</v>
      </c>
      <c r="M29" s="4"/>
    </row>
    <row r="30" spans="1:14" s="3" customFormat="1" ht="21" hidden="1" customHeight="1" x14ac:dyDescent="0.25">
      <c r="A30" s="39">
        <v>2500</v>
      </c>
      <c r="B30" s="41" t="s">
        <v>22</v>
      </c>
      <c r="C30" s="38">
        <v>54370</v>
      </c>
      <c r="D30" s="38">
        <v>54370</v>
      </c>
      <c r="E30" s="38">
        <v>54370</v>
      </c>
      <c r="F30" s="38">
        <v>54370</v>
      </c>
      <c r="G30" s="38">
        <v>54370</v>
      </c>
      <c r="H30" s="38">
        <v>54370</v>
      </c>
      <c r="I30" s="38">
        <v>54370</v>
      </c>
      <c r="J30" s="38">
        <v>54370</v>
      </c>
      <c r="K30" s="38">
        <f t="shared" si="3"/>
        <v>0</v>
      </c>
      <c r="L30" s="38">
        <f t="shared" si="4"/>
        <v>0</v>
      </c>
      <c r="M30" s="4"/>
    </row>
    <row r="31" spans="1:14" s="3" customFormat="1" ht="12" hidden="1" x14ac:dyDescent="0.25">
      <c r="A31" s="39">
        <v>2600</v>
      </c>
      <c r="B31" s="40" t="s">
        <v>10</v>
      </c>
      <c r="C31" s="38">
        <v>1153928</v>
      </c>
      <c r="D31" s="38">
        <v>1153928</v>
      </c>
      <c r="E31" s="38">
        <v>1153928</v>
      </c>
      <c r="F31" s="38">
        <v>1153928</v>
      </c>
      <c r="G31" s="38">
        <v>1153928</v>
      </c>
      <c r="H31" s="38">
        <v>1153928</v>
      </c>
      <c r="I31" s="38">
        <v>1153928</v>
      </c>
      <c r="J31" s="38">
        <v>1153928</v>
      </c>
      <c r="K31" s="38">
        <f t="shared" si="3"/>
        <v>0</v>
      </c>
      <c r="L31" s="38">
        <f t="shared" si="4"/>
        <v>0</v>
      </c>
      <c r="M31" s="4"/>
    </row>
    <row r="32" spans="1:14" s="3" customFormat="1" ht="36" hidden="1" x14ac:dyDescent="0.25">
      <c r="A32" s="39">
        <v>2700</v>
      </c>
      <c r="B32" s="41" t="s">
        <v>21</v>
      </c>
      <c r="C32" s="38">
        <v>152115</v>
      </c>
      <c r="D32" s="38">
        <v>152115</v>
      </c>
      <c r="E32" s="38">
        <v>152115</v>
      </c>
      <c r="F32" s="38">
        <v>152115</v>
      </c>
      <c r="G32" s="38">
        <v>152115</v>
      </c>
      <c r="H32" s="38">
        <v>152115</v>
      </c>
      <c r="I32" s="38">
        <v>152115</v>
      </c>
      <c r="J32" s="38">
        <v>152115</v>
      </c>
      <c r="K32" s="38">
        <f t="shared" si="3"/>
        <v>0</v>
      </c>
      <c r="L32" s="38">
        <f t="shared" si="4"/>
        <v>0</v>
      </c>
      <c r="M32" s="4"/>
    </row>
    <row r="33" spans="1:14" s="3" customFormat="1" ht="24" hidden="1" x14ac:dyDescent="0.25">
      <c r="A33" s="39">
        <v>2900</v>
      </c>
      <c r="B33" s="41" t="s">
        <v>39</v>
      </c>
      <c r="C33" s="38">
        <v>683085</v>
      </c>
      <c r="D33" s="38">
        <v>683085</v>
      </c>
      <c r="E33" s="38">
        <v>683085</v>
      </c>
      <c r="F33" s="38">
        <v>683085</v>
      </c>
      <c r="G33" s="38">
        <v>683085</v>
      </c>
      <c r="H33" s="38">
        <v>683085</v>
      </c>
      <c r="I33" s="38">
        <v>683085</v>
      </c>
      <c r="J33" s="38">
        <v>683085</v>
      </c>
      <c r="K33" s="38">
        <f t="shared" si="3"/>
        <v>0</v>
      </c>
      <c r="L33" s="38">
        <f t="shared" si="4"/>
        <v>0</v>
      </c>
      <c r="M33" s="4"/>
    </row>
    <row r="34" spans="1:14" s="3" customFormat="1" ht="21.75" customHeight="1" x14ac:dyDescent="0.25">
      <c r="A34" s="36" t="s">
        <v>12</v>
      </c>
      <c r="B34" s="37"/>
      <c r="C34" s="38">
        <f>'x objeto del gasto'!C33+'x objeto del gasto'!C96+'x objeto del gasto'!C158</f>
        <v>4529001.68</v>
      </c>
      <c r="D34" s="38">
        <f>'x objeto del gasto'!D33+'x objeto del gasto'!D96+'x objeto del gasto'!D158</f>
        <v>333154.7</v>
      </c>
      <c r="E34" s="38">
        <f>'x objeto del gasto'!E33+'x objeto del gasto'!E96+'x objeto del gasto'!E158</f>
        <v>304216.74</v>
      </c>
      <c r="F34" s="38">
        <f>'x objeto del gasto'!F33+'x objeto del gasto'!F96+'x objeto del gasto'!F158</f>
        <v>4557939.6399999997</v>
      </c>
      <c r="G34" s="38">
        <f>'x objeto del gasto'!G33+'x objeto del gasto'!G96+'x objeto del gasto'!G158</f>
        <v>3921769.48</v>
      </c>
      <c r="H34" s="38">
        <f>'x objeto del gasto'!H33+'x objeto del gasto'!H96+'x objeto del gasto'!H158</f>
        <v>3921769.48</v>
      </c>
      <c r="I34" s="38">
        <f>'x objeto del gasto'!I33+'x objeto del gasto'!I96+'x objeto del gasto'!I158</f>
        <v>3921769.48</v>
      </c>
      <c r="J34" s="38">
        <f>'x objeto del gasto'!J33+'x objeto del gasto'!J96+'x objeto del gasto'!J158</f>
        <v>3800668.51</v>
      </c>
      <c r="K34" s="38">
        <f t="shared" si="3"/>
        <v>636170.15999999968</v>
      </c>
      <c r="L34" s="38">
        <f t="shared" si="4"/>
        <v>636170.15999999968</v>
      </c>
      <c r="M34" s="4"/>
      <c r="N34" s="28"/>
    </row>
    <row r="35" spans="1:14" s="3" customFormat="1" ht="14.25" hidden="1" customHeight="1" x14ac:dyDescent="0.25">
      <c r="A35" s="39">
        <v>3100</v>
      </c>
      <c r="B35" s="40" t="s">
        <v>23</v>
      </c>
      <c r="C35" s="38">
        <v>3527512</v>
      </c>
      <c r="D35" s="38">
        <v>3527512</v>
      </c>
      <c r="E35" s="38">
        <v>3527512</v>
      </c>
      <c r="F35" s="38">
        <v>3527512</v>
      </c>
      <c r="G35" s="38">
        <v>3527512</v>
      </c>
      <c r="H35" s="38">
        <v>3527512</v>
      </c>
      <c r="I35" s="38">
        <v>3527512</v>
      </c>
      <c r="J35" s="38">
        <v>3527512</v>
      </c>
      <c r="K35" s="38">
        <f t="shared" si="3"/>
        <v>0</v>
      </c>
      <c r="L35" s="38">
        <f t="shared" si="4"/>
        <v>0</v>
      </c>
      <c r="M35" s="4"/>
    </row>
    <row r="36" spans="1:14" s="3" customFormat="1" ht="14.25" hidden="1" customHeight="1" x14ac:dyDescent="0.25">
      <c r="A36" s="39">
        <v>3200</v>
      </c>
      <c r="B36" s="40" t="s">
        <v>24</v>
      </c>
      <c r="C36" s="38">
        <v>825307</v>
      </c>
      <c r="D36" s="38">
        <v>825307</v>
      </c>
      <c r="E36" s="38">
        <v>825307</v>
      </c>
      <c r="F36" s="38">
        <v>825307</v>
      </c>
      <c r="G36" s="38">
        <v>825307</v>
      </c>
      <c r="H36" s="38">
        <v>825307</v>
      </c>
      <c r="I36" s="38">
        <v>825307</v>
      </c>
      <c r="J36" s="38">
        <v>825307</v>
      </c>
      <c r="K36" s="38">
        <f t="shared" si="3"/>
        <v>0</v>
      </c>
      <c r="L36" s="38">
        <f t="shared" si="4"/>
        <v>0</v>
      </c>
      <c r="M36" s="4"/>
    </row>
    <row r="37" spans="1:14" s="3" customFormat="1" ht="48" hidden="1" x14ac:dyDescent="0.25">
      <c r="A37" s="39">
        <v>3300</v>
      </c>
      <c r="B37" s="41" t="s">
        <v>25</v>
      </c>
      <c r="C37" s="38">
        <v>5737277</v>
      </c>
      <c r="D37" s="38">
        <v>5737277</v>
      </c>
      <c r="E37" s="38">
        <v>5737277</v>
      </c>
      <c r="F37" s="38">
        <v>5737277</v>
      </c>
      <c r="G37" s="38">
        <v>5737277</v>
      </c>
      <c r="H37" s="38">
        <v>5737277</v>
      </c>
      <c r="I37" s="38">
        <v>5737277</v>
      </c>
      <c r="J37" s="38">
        <v>5737277</v>
      </c>
      <c r="K37" s="38">
        <f t="shared" si="3"/>
        <v>0</v>
      </c>
      <c r="L37" s="38">
        <f t="shared" si="4"/>
        <v>0</v>
      </c>
      <c r="M37" s="4"/>
    </row>
    <row r="38" spans="1:14" s="3" customFormat="1" ht="48" hidden="1" x14ac:dyDescent="0.25">
      <c r="A38" s="39">
        <v>3400</v>
      </c>
      <c r="B38" s="41" t="s">
        <v>26</v>
      </c>
      <c r="C38" s="38">
        <v>778000</v>
      </c>
      <c r="D38" s="38">
        <v>778000</v>
      </c>
      <c r="E38" s="38">
        <v>778000</v>
      </c>
      <c r="F38" s="38">
        <v>778000</v>
      </c>
      <c r="G38" s="38">
        <v>778000</v>
      </c>
      <c r="H38" s="38">
        <v>778000</v>
      </c>
      <c r="I38" s="38">
        <v>778000</v>
      </c>
      <c r="J38" s="38">
        <v>778000</v>
      </c>
      <c r="K38" s="38">
        <f t="shared" si="3"/>
        <v>0</v>
      </c>
      <c r="L38" s="38">
        <f t="shared" si="4"/>
        <v>0</v>
      </c>
      <c r="M38" s="4"/>
    </row>
    <row r="39" spans="1:14" s="3" customFormat="1" ht="12" hidden="1" x14ac:dyDescent="0.25">
      <c r="A39" s="39">
        <v>3500</v>
      </c>
      <c r="B39" s="40" t="s">
        <v>27</v>
      </c>
      <c r="C39" s="38">
        <v>3344787</v>
      </c>
      <c r="D39" s="38">
        <v>3344787</v>
      </c>
      <c r="E39" s="38">
        <v>3344787</v>
      </c>
      <c r="F39" s="38">
        <v>3344787</v>
      </c>
      <c r="G39" s="38">
        <v>3344787</v>
      </c>
      <c r="H39" s="38">
        <v>3344787</v>
      </c>
      <c r="I39" s="38">
        <v>3344787</v>
      </c>
      <c r="J39" s="38">
        <v>3344787</v>
      </c>
      <c r="K39" s="38">
        <f t="shared" si="3"/>
        <v>0</v>
      </c>
      <c r="L39" s="38">
        <f t="shared" si="4"/>
        <v>0</v>
      </c>
      <c r="M39" s="4"/>
    </row>
    <row r="40" spans="1:14" s="3" customFormat="1" ht="36" hidden="1" x14ac:dyDescent="0.25">
      <c r="A40" s="39">
        <v>3600</v>
      </c>
      <c r="B40" s="42" t="s">
        <v>28</v>
      </c>
      <c r="C40" s="38">
        <v>706190</v>
      </c>
      <c r="D40" s="38">
        <v>706190</v>
      </c>
      <c r="E40" s="38">
        <v>706190</v>
      </c>
      <c r="F40" s="38">
        <v>706190</v>
      </c>
      <c r="G40" s="38">
        <v>706190</v>
      </c>
      <c r="H40" s="38">
        <v>706190</v>
      </c>
      <c r="I40" s="38">
        <v>706190</v>
      </c>
      <c r="J40" s="38">
        <v>706190</v>
      </c>
      <c r="K40" s="38">
        <f t="shared" si="3"/>
        <v>0</v>
      </c>
      <c r="L40" s="38">
        <f t="shared" si="4"/>
        <v>0</v>
      </c>
      <c r="M40" s="4"/>
    </row>
    <row r="41" spans="1:14" s="3" customFormat="1" ht="13.5" hidden="1" customHeight="1" x14ac:dyDescent="0.25">
      <c r="A41" s="39">
        <v>3700</v>
      </c>
      <c r="B41" s="40" t="s">
        <v>29</v>
      </c>
      <c r="C41" s="38">
        <v>1709437</v>
      </c>
      <c r="D41" s="38">
        <v>1709437</v>
      </c>
      <c r="E41" s="38">
        <v>1709437</v>
      </c>
      <c r="F41" s="38">
        <v>1709437</v>
      </c>
      <c r="G41" s="38">
        <v>1709437</v>
      </c>
      <c r="H41" s="38">
        <v>1709437</v>
      </c>
      <c r="I41" s="38">
        <v>1709437</v>
      </c>
      <c r="J41" s="38">
        <v>1709437</v>
      </c>
      <c r="K41" s="38">
        <f t="shared" si="3"/>
        <v>0</v>
      </c>
      <c r="L41" s="38">
        <f t="shared" si="4"/>
        <v>0</v>
      </c>
      <c r="M41" s="4"/>
    </row>
    <row r="42" spans="1:14" s="3" customFormat="1" ht="12.75" hidden="1" customHeight="1" x14ac:dyDescent="0.25">
      <c r="A42" s="39">
        <v>3800</v>
      </c>
      <c r="B42" s="40" t="s">
        <v>30</v>
      </c>
      <c r="C42" s="38">
        <v>533634</v>
      </c>
      <c r="D42" s="38">
        <v>533634</v>
      </c>
      <c r="E42" s="38">
        <v>533634</v>
      </c>
      <c r="F42" s="38">
        <v>533634</v>
      </c>
      <c r="G42" s="38">
        <v>533634</v>
      </c>
      <c r="H42" s="38">
        <v>533634</v>
      </c>
      <c r="I42" s="38">
        <v>533634</v>
      </c>
      <c r="J42" s="38">
        <v>533634</v>
      </c>
      <c r="K42" s="38">
        <f t="shared" si="3"/>
        <v>0</v>
      </c>
      <c r="L42" s="38">
        <f t="shared" si="4"/>
        <v>0</v>
      </c>
      <c r="M42" s="4"/>
    </row>
    <row r="43" spans="1:14" s="3" customFormat="1" ht="1.5" hidden="1" customHeight="1" x14ac:dyDescent="0.25">
      <c r="A43" s="39">
        <v>3900</v>
      </c>
      <c r="B43" s="40" t="s">
        <v>38</v>
      </c>
      <c r="C43" s="38">
        <v>4467087</v>
      </c>
      <c r="D43" s="38">
        <v>4467087</v>
      </c>
      <c r="E43" s="38">
        <v>4467087</v>
      </c>
      <c r="F43" s="38">
        <v>4467087</v>
      </c>
      <c r="G43" s="38">
        <v>4467087</v>
      </c>
      <c r="H43" s="38">
        <v>4467087</v>
      </c>
      <c r="I43" s="38">
        <v>4467087</v>
      </c>
      <c r="J43" s="38">
        <v>4467087</v>
      </c>
      <c r="K43" s="38">
        <f t="shared" si="3"/>
        <v>0</v>
      </c>
      <c r="L43" s="38">
        <f t="shared" si="4"/>
        <v>0</v>
      </c>
      <c r="M43" s="4"/>
    </row>
    <row r="44" spans="1:14" s="3" customFormat="1" ht="22.5" customHeight="1" x14ac:dyDescent="0.25">
      <c r="A44" s="43" t="s">
        <v>9</v>
      </c>
      <c r="B44" s="39"/>
      <c r="C44" s="38">
        <f>'x objeto del gasto'!C43+'x objeto del gasto'!C106+'x objeto del gasto'!C168</f>
        <v>22091056.02</v>
      </c>
      <c r="D44" s="38">
        <f>'x objeto del gasto'!D43+'x objeto del gasto'!D106+'x objeto del gasto'!D168</f>
        <v>2924759.9099999997</v>
      </c>
      <c r="E44" s="38">
        <f>'x objeto del gasto'!E43+'x objeto del gasto'!E106+'x objeto del gasto'!E168</f>
        <v>378826.80800000002</v>
      </c>
      <c r="F44" s="38">
        <f>'x objeto del gasto'!F43+'x objeto del gasto'!F106+'x objeto del gasto'!F168</f>
        <v>24636989.121999998</v>
      </c>
      <c r="G44" s="38">
        <f>'x objeto del gasto'!G43+'x objeto del gasto'!G106+'x objeto del gasto'!G168</f>
        <v>18714847.739999998</v>
      </c>
      <c r="H44" s="38">
        <f>'x objeto del gasto'!H43+'x objeto del gasto'!H106+'x objeto del gasto'!H168</f>
        <v>18714847.739999998</v>
      </c>
      <c r="I44" s="38">
        <f>'x objeto del gasto'!I43+'x objeto del gasto'!I106+'x objeto del gasto'!I168</f>
        <v>18714847.739999998</v>
      </c>
      <c r="J44" s="38">
        <f>'x objeto del gasto'!J43+'x objeto del gasto'!J106+'x objeto del gasto'!J168</f>
        <v>17638902.669999998</v>
      </c>
      <c r="K44" s="38">
        <f t="shared" si="3"/>
        <v>5922141.3819999993</v>
      </c>
      <c r="L44" s="38">
        <f t="shared" si="4"/>
        <v>5922141.3819999993</v>
      </c>
      <c r="M44" s="4"/>
      <c r="N44" s="28"/>
    </row>
    <row r="45" spans="1:14" s="3" customFormat="1" ht="13.5" hidden="1" customHeight="1" x14ac:dyDescent="0.25">
      <c r="A45" s="39">
        <v>4300</v>
      </c>
      <c r="B45" s="40" t="s">
        <v>44</v>
      </c>
      <c r="C45" s="38">
        <v>209999</v>
      </c>
      <c r="D45" s="38">
        <v>210000</v>
      </c>
      <c r="E45" s="38">
        <v>210001</v>
      </c>
      <c r="F45" s="38">
        <v>210002</v>
      </c>
      <c r="G45" s="38">
        <v>210003</v>
      </c>
      <c r="H45" s="38">
        <v>210004</v>
      </c>
      <c r="I45" s="38">
        <v>210005</v>
      </c>
      <c r="J45" s="38">
        <v>210006</v>
      </c>
      <c r="K45" s="38">
        <f t="shared" si="3"/>
        <v>-1</v>
      </c>
      <c r="L45" s="38">
        <f t="shared" si="4"/>
        <v>-2</v>
      </c>
    </row>
    <row r="46" spans="1:14" s="3" customFormat="1" ht="23.25" customHeight="1" x14ac:dyDescent="0.25">
      <c r="A46" s="43" t="s">
        <v>43</v>
      </c>
      <c r="B46" s="44"/>
      <c r="C46" s="38">
        <f>'x objeto del gasto'!C170</f>
        <v>234950</v>
      </c>
      <c r="D46" s="38">
        <f>'x objeto del gasto'!D170</f>
        <v>0</v>
      </c>
      <c r="E46" s="38">
        <f>'x objeto del gasto'!E170</f>
        <v>0</v>
      </c>
      <c r="F46" s="38">
        <f>'x objeto del gasto'!F170</f>
        <v>234950</v>
      </c>
      <c r="G46" s="38">
        <f>'x objeto del gasto'!G170</f>
        <v>177250</v>
      </c>
      <c r="H46" s="38">
        <f>'x objeto del gasto'!H170</f>
        <v>177250</v>
      </c>
      <c r="I46" s="38">
        <f>'x objeto del gasto'!I170</f>
        <v>177250</v>
      </c>
      <c r="J46" s="38">
        <f>'x objeto del gasto'!J170</f>
        <v>177250</v>
      </c>
      <c r="K46" s="38">
        <f t="shared" si="3"/>
        <v>57700</v>
      </c>
      <c r="L46" s="38">
        <f t="shared" si="4"/>
        <v>57700</v>
      </c>
      <c r="M46" s="4"/>
      <c r="N46" s="28"/>
    </row>
    <row r="47" spans="1:14" s="3" customFormat="1" ht="24" hidden="1" x14ac:dyDescent="0.25">
      <c r="A47" s="39">
        <v>5100</v>
      </c>
      <c r="B47" s="42" t="s">
        <v>31</v>
      </c>
      <c r="C47" s="38">
        <v>2144800</v>
      </c>
      <c r="D47" s="38">
        <v>2144800</v>
      </c>
      <c r="E47" s="38">
        <v>2144800</v>
      </c>
      <c r="F47" s="38">
        <v>2144800</v>
      </c>
      <c r="G47" s="38">
        <v>2144800</v>
      </c>
      <c r="H47" s="38">
        <v>2144800</v>
      </c>
      <c r="I47" s="38">
        <v>2144800</v>
      </c>
      <c r="J47" s="38">
        <v>2144800</v>
      </c>
      <c r="K47" s="38">
        <f t="shared" si="3"/>
        <v>0</v>
      </c>
      <c r="L47" s="38">
        <f t="shared" si="4"/>
        <v>0</v>
      </c>
    </row>
    <row r="48" spans="1:14" s="3" customFormat="1" ht="24" hidden="1" x14ac:dyDescent="0.25">
      <c r="A48" s="39">
        <v>5200</v>
      </c>
      <c r="B48" s="41" t="s">
        <v>41</v>
      </c>
      <c r="C48" s="38">
        <v>136300</v>
      </c>
      <c r="D48" s="38">
        <v>136300</v>
      </c>
      <c r="E48" s="38">
        <v>136300</v>
      </c>
      <c r="F48" s="38">
        <v>136300</v>
      </c>
      <c r="G48" s="38">
        <v>136300</v>
      </c>
      <c r="H48" s="38">
        <v>136300</v>
      </c>
      <c r="I48" s="38">
        <v>136300</v>
      </c>
      <c r="J48" s="38">
        <v>136300</v>
      </c>
      <c r="K48" s="38">
        <f t="shared" si="3"/>
        <v>0</v>
      </c>
      <c r="L48" s="38">
        <f t="shared" si="4"/>
        <v>0</v>
      </c>
    </row>
    <row r="49" spans="1:14" s="3" customFormat="1" ht="24" hidden="1" x14ac:dyDescent="0.25">
      <c r="A49" s="39">
        <v>5300</v>
      </c>
      <c r="B49" s="41" t="s">
        <v>47</v>
      </c>
      <c r="C49" s="38">
        <v>1000</v>
      </c>
      <c r="D49" s="38">
        <v>1000</v>
      </c>
      <c r="E49" s="38">
        <v>1000</v>
      </c>
      <c r="F49" s="38">
        <v>1000</v>
      </c>
      <c r="G49" s="38">
        <v>1000</v>
      </c>
      <c r="H49" s="38">
        <v>1000</v>
      </c>
      <c r="I49" s="38">
        <v>1000</v>
      </c>
      <c r="J49" s="38">
        <v>1000</v>
      </c>
      <c r="K49" s="38">
        <f t="shared" si="3"/>
        <v>0</v>
      </c>
      <c r="L49" s="38">
        <f t="shared" si="4"/>
        <v>0</v>
      </c>
    </row>
    <row r="50" spans="1:14" s="3" customFormat="1" ht="12" hidden="1" x14ac:dyDescent="0.25">
      <c r="A50" s="39">
        <v>5600</v>
      </c>
      <c r="B50" s="40" t="s">
        <v>40</v>
      </c>
      <c r="C50" s="38">
        <v>2006000</v>
      </c>
      <c r="D50" s="38">
        <v>2006000</v>
      </c>
      <c r="E50" s="38">
        <v>2006000</v>
      </c>
      <c r="F50" s="38">
        <v>2006000</v>
      </c>
      <c r="G50" s="38">
        <v>2006000</v>
      </c>
      <c r="H50" s="38">
        <v>2006000</v>
      </c>
      <c r="I50" s="38">
        <v>2006000</v>
      </c>
      <c r="J50" s="38">
        <v>2006000</v>
      </c>
      <c r="K50" s="38">
        <f t="shared" si="3"/>
        <v>0</v>
      </c>
      <c r="L50" s="38">
        <f t="shared" si="4"/>
        <v>0</v>
      </c>
    </row>
    <row r="51" spans="1:14" s="3" customFormat="1" ht="24" customHeight="1" x14ac:dyDescent="0.25">
      <c r="A51" s="43" t="s">
        <v>13</v>
      </c>
      <c r="B51" s="39"/>
      <c r="C51" s="38">
        <f>'x objeto del gasto'!C175</f>
        <v>117420</v>
      </c>
      <c r="D51" s="38">
        <f>'x objeto del gasto'!D175</f>
        <v>580.9</v>
      </c>
      <c r="E51" s="38">
        <f>'x objeto del gasto'!E175</f>
        <v>580.9</v>
      </c>
      <c r="F51" s="38">
        <f>'x objeto del gasto'!F175</f>
        <v>117420</v>
      </c>
      <c r="G51" s="38">
        <f>'x objeto del gasto'!G175</f>
        <v>117139.93999999999</v>
      </c>
      <c r="H51" s="38">
        <f>'x objeto del gasto'!H175</f>
        <v>117139.93999999999</v>
      </c>
      <c r="I51" s="38">
        <f>'x objeto del gasto'!I175</f>
        <v>117139.93999999999</v>
      </c>
      <c r="J51" s="38">
        <f>'x objeto del gasto'!J175</f>
        <v>117139.93999999999</v>
      </c>
      <c r="K51" s="38">
        <f t="shared" si="3"/>
        <v>280.06000000001222</v>
      </c>
      <c r="L51" s="38">
        <f t="shared" si="4"/>
        <v>280.06000000001222</v>
      </c>
      <c r="N51" s="28"/>
    </row>
    <row r="52" spans="1:14" s="3" customFormat="1" ht="8.25" customHeight="1" x14ac:dyDescent="0.25">
      <c r="A52" s="20"/>
      <c r="B52" s="20"/>
      <c r="C52" s="21"/>
      <c r="D52" s="21"/>
      <c r="E52" s="21"/>
      <c r="F52" s="21"/>
      <c r="G52" s="18"/>
      <c r="H52" s="21"/>
      <c r="I52" s="21"/>
      <c r="J52" s="21"/>
      <c r="K52" s="18"/>
      <c r="L52" s="18"/>
    </row>
    <row r="53" spans="1:14" s="3" customFormat="1" ht="16.5" customHeight="1" x14ac:dyDescent="0.25">
      <c r="A53" s="141" t="s">
        <v>49</v>
      </c>
      <c r="B53" s="142"/>
      <c r="C53" s="19">
        <f>SUM(C51,C44,C34,C26,C46)</f>
        <v>121444710.99000001</v>
      </c>
      <c r="D53" s="19">
        <f t="shared" ref="D53:K53" si="5">SUM(D51,D44,D34,D26,D46)</f>
        <v>3258495.51</v>
      </c>
      <c r="E53" s="19">
        <f t="shared" si="5"/>
        <v>907031.44800000009</v>
      </c>
      <c r="F53" s="19">
        <f t="shared" si="5"/>
        <v>123796175.052</v>
      </c>
      <c r="G53" s="19">
        <f t="shared" si="5"/>
        <v>111769501.06999999</v>
      </c>
      <c r="H53" s="19">
        <f t="shared" si="5"/>
        <v>111769501.06999999</v>
      </c>
      <c r="I53" s="19">
        <f t="shared" si="5"/>
        <v>111769501.06999999</v>
      </c>
      <c r="J53" s="19">
        <f>SUM(J51,J44,J34,J26,J46)</f>
        <v>109546891.03</v>
      </c>
      <c r="K53" s="19">
        <f t="shared" si="5"/>
        <v>12026673.982000008</v>
      </c>
      <c r="L53" s="19">
        <f>L26+L34+L44+L46+L51</f>
        <v>12026673.98200001</v>
      </c>
    </row>
    <row r="54" spans="1:14" s="3" customFormat="1" ht="30.75" customHeight="1" x14ac:dyDescent="0.25"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N54" s="4"/>
    </row>
    <row r="55" spans="1:14" s="3" customFormat="1" ht="13.5" customHeight="1" x14ac:dyDescent="0.25">
      <c r="I55" s="4"/>
      <c r="J55" s="4"/>
      <c r="N55" s="4"/>
    </row>
    <row r="56" spans="1:14" s="3" customFormat="1" ht="15.75" customHeight="1" x14ac:dyDescent="0.25">
      <c r="B56" s="58"/>
      <c r="N56" s="4"/>
    </row>
    <row r="57" spans="1:14" s="58" customFormat="1" ht="12.75" customHeight="1" x14ac:dyDescent="0.25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</row>
    <row r="58" spans="1:14" s="58" customFormat="1" ht="12.75" customHeight="1" x14ac:dyDescent="0.25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</row>
    <row r="59" spans="1:14" s="58" customFormat="1" ht="12.75" customHeight="1" x14ac:dyDescent="0.2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</row>
    <row r="60" spans="1:14" s="58" customFormat="1" ht="12.75" customHeight="1" x14ac:dyDescent="0.2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</row>
    <row r="61" spans="1:14" s="58" customFormat="1" ht="12.75" customHeight="1" x14ac:dyDescent="0.25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</row>
    <row r="62" spans="1:14" s="3" customFormat="1" ht="18" customHeight="1" x14ac:dyDescent="0.25">
      <c r="B62" s="29"/>
      <c r="C62" s="29"/>
      <c r="D62" s="29"/>
      <c r="E62" s="29"/>
      <c r="F62" s="29"/>
      <c r="G62" s="29"/>
      <c r="H62" s="45"/>
      <c r="I62" s="45"/>
      <c r="J62" s="29"/>
      <c r="K62" s="29"/>
      <c r="L62" s="29"/>
    </row>
    <row r="63" spans="1:14" s="3" customFormat="1" ht="12" x14ac:dyDescent="0.25"/>
    <row r="64" spans="1:14" s="3" customFormat="1" ht="12" x14ac:dyDescent="0.25"/>
    <row r="65" s="3" customFormat="1" ht="12" x14ac:dyDescent="0.25"/>
    <row r="66" s="3" customFormat="1" ht="12" x14ac:dyDescent="0.25"/>
    <row r="67" s="3" customFormat="1" ht="12" x14ac:dyDescent="0.25"/>
    <row r="68" s="3" customFormat="1" ht="12" x14ac:dyDescent="0.25"/>
    <row r="69" s="3" customFormat="1" ht="12" x14ac:dyDescent="0.25"/>
    <row r="70" s="3" customFormat="1" ht="12" x14ac:dyDescent="0.25"/>
    <row r="71" s="3" customFormat="1" ht="12" x14ac:dyDescent="0.25"/>
    <row r="72" s="3" customFormat="1" ht="12" x14ac:dyDescent="0.25"/>
    <row r="73" s="3" customFormat="1" ht="12" x14ac:dyDescent="0.25"/>
    <row r="74" s="3" customFormat="1" ht="12" x14ac:dyDescent="0.25"/>
    <row r="75" s="3" customFormat="1" ht="12" x14ac:dyDescent="0.25"/>
    <row r="76" s="58" customFormat="1" ht="12" x14ac:dyDescent="0.25"/>
    <row r="77" s="3" customFormat="1" ht="12" x14ac:dyDescent="0.25"/>
    <row r="78" s="3" customFormat="1" ht="12" x14ac:dyDescent="0.25"/>
    <row r="79" s="3" customFormat="1" ht="12" x14ac:dyDescent="0.25"/>
    <row r="80" s="3" customFormat="1" ht="12" x14ac:dyDescent="0.25"/>
    <row r="81" s="3" customFormat="1" ht="12" x14ac:dyDescent="0.25"/>
    <row r="82" s="3" customFormat="1" ht="12" x14ac:dyDescent="0.25"/>
    <row r="83" s="3" customFormat="1" ht="12" x14ac:dyDescent="0.25"/>
    <row r="84" s="3" customFormat="1" ht="12" x14ac:dyDescent="0.25"/>
    <row r="85" s="3" customFormat="1" ht="12" x14ac:dyDescent="0.25"/>
    <row r="86" s="3" customFormat="1" ht="12" x14ac:dyDescent="0.25"/>
    <row r="87" s="3" customFormat="1" ht="12" x14ac:dyDescent="0.25"/>
    <row r="88" s="3" customFormat="1" ht="12" x14ac:dyDescent="0.25"/>
    <row r="89" s="3" customFormat="1" ht="12" x14ac:dyDescent="0.25"/>
    <row r="90" s="3" customFormat="1" ht="12" x14ac:dyDescent="0.25"/>
    <row r="91" s="3" customFormat="1" ht="12" x14ac:dyDescent="0.25"/>
    <row r="92" s="3" customFormat="1" ht="12" x14ac:dyDescent="0.25"/>
    <row r="93" s="3" customFormat="1" ht="12" x14ac:dyDescent="0.25"/>
    <row r="94" s="3" customFormat="1" ht="12" x14ac:dyDescent="0.25"/>
    <row r="95" s="3" customFormat="1" ht="12" x14ac:dyDescent="0.25"/>
    <row r="96" s="3" customFormat="1" ht="12" x14ac:dyDescent="0.25"/>
    <row r="97" s="3" customFormat="1" ht="12" x14ac:dyDescent="0.25"/>
    <row r="98" s="3" customFormat="1" ht="12" x14ac:dyDescent="0.25"/>
    <row r="99" s="3" customFormat="1" ht="12" x14ac:dyDescent="0.25"/>
    <row r="100" s="3" customFormat="1" ht="12" x14ac:dyDescent="0.25"/>
    <row r="101" s="3" customFormat="1" ht="12" x14ac:dyDescent="0.25"/>
  </sheetData>
  <mergeCells count="18">
    <mergeCell ref="C19:C20"/>
    <mergeCell ref="D19:D20"/>
    <mergeCell ref="E19:E20"/>
    <mergeCell ref="F19:F20"/>
    <mergeCell ref="B54:L54"/>
    <mergeCell ref="A7:L7"/>
    <mergeCell ref="A10:L10"/>
    <mergeCell ref="A11:L11"/>
    <mergeCell ref="A12:L12"/>
    <mergeCell ref="A18:B20"/>
    <mergeCell ref="C18:F18"/>
    <mergeCell ref="G18:G20"/>
    <mergeCell ref="H18:H20"/>
    <mergeCell ref="I18:I20"/>
    <mergeCell ref="J18:J20"/>
    <mergeCell ref="A53:B53"/>
    <mergeCell ref="K18:K20"/>
    <mergeCell ref="L18:L20"/>
  </mergeCells>
  <printOptions horizontalCentered="1"/>
  <pageMargins left="0.51181102362204722" right="0.23622047244094491" top="0.45" bottom="0.15748031496062992" header="0.31496062992125984" footer="0.15748031496062992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C192"/>
  <sheetViews>
    <sheetView topLeftCell="A86" workbookViewId="0">
      <selection activeCell="H101" sqref="H101"/>
    </sheetView>
  </sheetViews>
  <sheetFormatPr baseColWidth="10" defaultRowHeight="14.25" x14ac:dyDescent="0.25"/>
  <cols>
    <col min="1" max="1" width="8.140625" style="1" customWidth="1"/>
    <col min="2" max="2" width="52.7109375" style="1" customWidth="1"/>
    <col min="3" max="3" width="12.140625" style="1" customWidth="1"/>
    <col min="4" max="4" width="11.85546875" style="1" customWidth="1"/>
    <col min="5" max="5" width="11.42578125" style="1" customWidth="1"/>
    <col min="6" max="6" width="11.7109375" style="1" customWidth="1"/>
    <col min="7" max="7" width="12.42578125" style="1" customWidth="1"/>
    <col min="8" max="8" width="12.85546875" style="1" customWidth="1"/>
    <col min="9" max="9" width="13" style="1" customWidth="1"/>
    <col min="10" max="10" width="11.85546875" style="1" customWidth="1"/>
    <col min="11" max="11" width="15" style="1" customWidth="1"/>
    <col min="12" max="12" width="13.140625" style="1" customWidth="1"/>
    <col min="13" max="16384" width="11.42578125" style="1"/>
  </cols>
  <sheetData>
    <row r="8" spans="1:12" ht="18" x14ac:dyDescent="0.25">
      <c r="A8" s="129" t="s">
        <v>0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</row>
    <row r="10" spans="1:12" ht="15" x14ac:dyDescent="0.25">
      <c r="A10" s="130" t="s">
        <v>106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</row>
    <row r="11" spans="1:12" x14ac:dyDescent="0.25">
      <c r="A11" s="131" t="s">
        <v>112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</row>
    <row r="12" spans="1:12" x14ac:dyDescent="0.25">
      <c r="A12" s="131" t="s">
        <v>114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</row>
    <row r="13" spans="1:12" ht="8.2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A14" s="24" t="s">
        <v>32</v>
      </c>
      <c r="B14" s="23" t="s">
        <v>37</v>
      </c>
      <c r="C14" s="24" t="s">
        <v>33</v>
      </c>
      <c r="D14" s="23" t="s">
        <v>35</v>
      </c>
      <c r="E14" s="5"/>
      <c r="F14" s="5"/>
      <c r="G14" s="24" t="s">
        <v>34</v>
      </c>
      <c r="H14" s="23" t="s">
        <v>36</v>
      </c>
      <c r="I14" s="5"/>
      <c r="J14" s="5"/>
      <c r="K14" s="5"/>
      <c r="L14" s="5"/>
    </row>
    <row r="15" spans="1:12" s="23" customFormat="1" ht="12.75" x14ac:dyDescent="0.25"/>
    <row r="16" spans="1:12" s="23" customFormat="1" ht="12.75" x14ac:dyDescent="0.25">
      <c r="A16" s="23" t="s">
        <v>110</v>
      </c>
    </row>
    <row r="17" spans="1:24" s="2" customFormat="1" ht="16.5" customHeight="1" x14ac:dyDescent="0.25">
      <c r="A17" s="132" t="s">
        <v>3</v>
      </c>
      <c r="B17" s="133"/>
      <c r="C17" s="146" t="s">
        <v>46</v>
      </c>
      <c r="D17" s="146"/>
      <c r="E17" s="146"/>
      <c r="F17" s="146"/>
      <c r="G17" s="146" t="s">
        <v>5</v>
      </c>
      <c r="H17" s="146" t="s">
        <v>2</v>
      </c>
      <c r="I17" s="147" t="s">
        <v>57</v>
      </c>
      <c r="J17" s="146" t="s">
        <v>6</v>
      </c>
      <c r="K17" s="143" t="s">
        <v>7</v>
      </c>
      <c r="L17" s="143" t="s">
        <v>8</v>
      </c>
    </row>
    <row r="18" spans="1:24" s="2" customFormat="1" ht="17.25" customHeight="1" x14ac:dyDescent="0.25">
      <c r="A18" s="134"/>
      <c r="B18" s="135"/>
      <c r="C18" s="147" t="s">
        <v>4</v>
      </c>
      <c r="D18" s="147" t="s">
        <v>55</v>
      </c>
      <c r="E18" s="147" t="s">
        <v>56</v>
      </c>
      <c r="F18" s="149" t="s">
        <v>1</v>
      </c>
      <c r="G18" s="146"/>
      <c r="H18" s="146"/>
      <c r="I18" s="151"/>
      <c r="J18" s="146"/>
      <c r="K18" s="143"/>
      <c r="L18" s="143"/>
    </row>
    <row r="19" spans="1:24" s="2" customFormat="1" ht="17.25" customHeight="1" x14ac:dyDescent="0.25">
      <c r="A19" s="136"/>
      <c r="B19" s="137"/>
      <c r="C19" s="148"/>
      <c r="D19" s="148"/>
      <c r="E19" s="148"/>
      <c r="F19" s="150"/>
      <c r="G19" s="146"/>
      <c r="H19" s="146"/>
      <c r="I19" s="148"/>
      <c r="J19" s="146"/>
      <c r="K19" s="143"/>
      <c r="L19" s="143"/>
    </row>
    <row r="20" spans="1:24" s="3" customFormat="1" ht="14.25" customHeight="1" x14ac:dyDescent="0.25">
      <c r="A20" s="6">
        <v>1100</v>
      </c>
      <c r="B20" s="7" t="s">
        <v>14</v>
      </c>
      <c r="C20" s="15">
        <f>31947886</f>
        <v>31947886</v>
      </c>
      <c r="D20" s="15">
        <v>0</v>
      </c>
      <c r="E20" s="15">
        <v>152483</v>
      </c>
      <c r="F20" s="17">
        <f>C20+D20-E20</f>
        <v>31795403</v>
      </c>
      <c r="G20" s="15">
        <v>30249251</v>
      </c>
      <c r="H20" s="15">
        <v>30249251</v>
      </c>
      <c r="I20" s="15">
        <v>30249251</v>
      </c>
      <c r="J20" s="15">
        <v>30249251</v>
      </c>
      <c r="K20" s="17">
        <f>F20-G20</f>
        <v>1546152</v>
      </c>
      <c r="L20" s="17">
        <f>F20-H20</f>
        <v>1546152</v>
      </c>
      <c r="U20" s="59"/>
      <c r="V20" s="59"/>
      <c r="W20" s="59"/>
      <c r="X20" s="59"/>
    </row>
    <row r="21" spans="1:24" s="58" customFormat="1" ht="14.25" customHeight="1" x14ac:dyDescent="0.25">
      <c r="A21" s="25">
        <v>1200</v>
      </c>
      <c r="B21" s="7" t="s">
        <v>61</v>
      </c>
      <c r="C21" s="15">
        <v>0</v>
      </c>
      <c r="D21" s="15">
        <v>0</v>
      </c>
      <c r="E21" s="15">
        <v>0</v>
      </c>
      <c r="F21" s="17">
        <f>C21+D21-E21</f>
        <v>0</v>
      </c>
      <c r="G21" s="15">
        <v>0</v>
      </c>
      <c r="H21" s="15">
        <v>0</v>
      </c>
      <c r="I21" s="15">
        <v>0</v>
      </c>
      <c r="J21" s="15">
        <v>0</v>
      </c>
      <c r="K21" s="17">
        <f>F21-G21</f>
        <v>0</v>
      </c>
      <c r="L21" s="17">
        <f>F21-H21</f>
        <v>0</v>
      </c>
      <c r="U21" s="59"/>
      <c r="V21" s="59"/>
      <c r="W21" s="59"/>
      <c r="X21" s="59"/>
    </row>
    <row r="22" spans="1:24" s="3" customFormat="1" ht="12.75" customHeight="1" x14ac:dyDescent="0.25">
      <c r="A22" s="6">
        <v>1300</v>
      </c>
      <c r="B22" s="7" t="s">
        <v>15</v>
      </c>
      <c r="C22" s="15">
        <v>5381982</v>
      </c>
      <c r="D22" s="15">
        <v>0</v>
      </c>
      <c r="E22" s="15">
        <f>10863+18365</f>
        <v>29228</v>
      </c>
      <c r="F22" s="17">
        <f t="shared" ref="F22:F42" si="0">C22+D22-E22</f>
        <v>5352754</v>
      </c>
      <c r="G22" s="15">
        <v>5089753</v>
      </c>
      <c r="H22" s="15">
        <v>5089753</v>
      </c>
      <c r="I22" s="15">
        <v>5089753</v>
      </c>
      <c r="J22" s="15">
        <v>5089753</v>
      </c>
      <c r="K22" s="17">
        <f>F22-G22</f>
        <v>263001</v>
      </c>
      <c r="L22" s="17">
        <f t="shared" ref="L22:L24" si="1">F22-H22</f>
        <v>263001</v>
      </c>
      <c r="U22" s="59"/>
      <c r="V22" s="59"/>
      <c r="W22" s="59"/>
      <c r="X22" s="59"/>
    </row>
    <row r="23" spans="1:24" s="3" customFormat="1" ht="12.75" customHeight="1" x14ac:dyDescent="0.25">
      <c r="A23" s="6">
        <v>1400</v>
      </c>
      <c r="B23" s="7" t="s">
        <v>16</v>
      </c>
      <c r="C23" s="15">
        <v>6067054</v>
      </c>
      <c r="D23" s="15">
        <v>0</v>
      </c>
      <c r="E23" s="15">
        <f>15203+4842+7624+3050</f>
        <v>30719</v>
      </c>
      <c r="F23" s="17">
        <f t="shared" si="0"/>
        <v>6036335</v>
      </c>
      <c r="G23" s="15">
        <v>5603198</v>
      </c>
      <c r="H23" s="15">
        <v>5603198</v>
      </c>
      <c r="I23" s="15">
        <v>5603198</v>
      </c>
      <c r="J23" s="15">
        <v>5090416</v>
      </c>
      <c r="K23" s="17">
        <f>F23-G23</f>
        <v>433137</v>
      </c>
      <c r="L23" s="17">
        <f t="shared" si="1"/>
        <v>433137</v>
      </c>
      <c r="U23" s="59"/>
      <c r="V23" s="59"/>
      <c r="W23" s="59"/>
      <c r="X23" s="59"/>
    </row>
    <row r="24" spans="1:24" s="3" customFormat="1" ht="12" x14ac:dyDescent="0.25">
      <c r="A24" s="6">
        <v>1500</v>
      </c>
      <c r="B24" s="7" t="s">
        <v>17</v>
      </c>
      <c r="C24" s="15">
        <v>1986337</v>
      </c>
      <c r="D24" s="15">
        <v>0</v>
      </c>
      <c r="E24" s="15">
        <f>10977</f>
        <v>10977</v>
      </c>
      <c r="F24" s="17">
        <f t="shared" si="0"/>
        <v>1975360</v>
      </c>
      <c r="G24" s="15">
        <v>1780028</v>
      </c>
      <c r="H24" s="15">
        <v>1780028</v>
      </c>
      <c r="I24" s="15">
        <v>1780028</v>
      </c>
      <c r="J24" s="15">
        <v>1780028</v>
      </c>
      <c r="K24" s="17">
        <f>F24-G24</f>
        <v>195332</v>
      </c>
      <c r="L24" s="17">
        <f t="shared" si="1"/>
        <v>195332</v>
      </c>
      <c r="U24" s="59"/>
      <c r="V24" s="59"/>
      <c r="W24" s="59"/>
      <c r="X24" s="59"/>
    </row>
    <row r="25" spans="1:24" s="3" customFormat="1" ht="15" customHeight="1" x14ac:dyDescent="0.25">
      <c r="A25" s="9" t="s">
        <v>11</v>
      </c>
      <c r="B25" s="10"/>
      <c r="C25" s="16">
        <f t="shared" ref="C25:L25" si="2">SUM(C20:C24)</f>
        <v>45383259</v>
      </c>
      <c r="D25" s="16">
        <f t="shared" si="2"/>
        <v>0</v>
      </c>
      <c r="E25" s="16">
        <f t="shared" si="2"/>
        <v>223407</v>
      </c>
      <c r="F25" s="16">
        <f t="shared" si="2"/>
        <v>45159852</v>
      </c>
      <c r="G25" s="16">
        <f t="shared" si="2"/>
        <v>42722230</v>
      </c>
      <c r="H25" s="16">
        <f t="shared" ref="H25:J25" si="3">SUM(H20:H24)</f>
        <v>42722230</v>
      </c>
      <c r="I25" s="16">
        <f t="shared" si="3"/>
        <v>42722230</v>
      </c>
      <c r="J25" s="16">
        <f t="shared" si="3"/>
        <v>42209448</v>
      </c>
      <c r="K25" s="16">
        <f t="shared" si="2"/>
        <v>2437622</v>
      </c>
      <c r="L25" s="16">
        <f t="shared" si="2"/>
        <v>2437622</v>
      </c>
      <c r="N25" s="28"/>
      <c r="U25" s="59"/>
      <c r="V25" s="59"/>
      <c r="W25" s="59"/>
      <c r="X25" s="59"/>
    </row>
    <row r="26" spans="1:24" s="3" customFormat="1" ht="13.5" customHeight="1" x14ac:dyDescent="0.25">
      <c r="A26" s="6">
        <v>2100</v>
      </c>
      <c r="B26" s="7" t="s">
        <v>18</v>
      </c>
      <c r="C26" s="15">
        <v>456895</v>
      </c>
      <c r="D26" s="15">
        <v>35747</v>
      </c>
      <c r="E26" s="15">
        <v>45441</v>
      </c>
      <c r="F26" s="17">
        <f t="shared" si="0"/>
        <v>447201</v>
      </c>
      <c r="G26" s="15">
        <v>384274</v>
      </c>
      <c r="H26" s="15">
        <v>384274</v>
      </c>
      <c r="I26" s="15">
        <v>384274</v>
      </c>
      <c r="J26" s="15">
        <v>384274</v>
      </c>
      <c r="K26" s="17">
        <f t="shared" ref="K26:K32" si="4">F26-G26</f>
        <v>62927</v>
      </c>
      <c r="L26" s="17">
        <f t="shared" ref="L26:L32" si="5">F26-H26</f>
        <v>62927</v>
      </c>
      <c r="M26" s="4"/>
      <c r="U26" s="59"/>
      <c r="V26" s="59"/>
      <c r="W26" s="59"/>
      <c r="X26" s="59"/>
    </row>
    <row r="27" spans="1:24" s="3" customFormat="1" ht="14.25" customHeight="1" x14ac:dyDescent="0.25">
      <c r="A27" s="6">
        <v>2200</v>
      </c>
      <c r="B27" s="7" t="s">
        <v>19</v>
      </c>
      <c r="C27" s="15">
        <v>155589</v>
      </c>
      <c r="D27" s="15">
        <v>11066</v>
      </c>
      <c r="E27" s="15">
        <v>16129</v>
      </c>
      <c r="F27" s="17">
        <f t="shared" si="0"/>
        <v>150526</v>
      </c>
      <c r="G27" s="15">
        <v>121147</v>
      </c>
      <c r="H27" s="15">
        <v>121147</v>
      </c>
      <c r="I27" s="15">
        <v>121147</v>
      </c>
      <c r="J27" s="15">
        <v>121147</v>
      </c>
      <c r="K27" s="17">
        <f t="shared" si="4"/>
        <v>29379</v>
      </c>
      <c r="L27" s="17">
        <f t="shared" si="5"/>
        <v>29379</v>
      </c>
      <c r="M27" s="4"/>
      <c r="N27" s="4"/>
      <c r="U27" s="59"/>
      <c r="V27" s="59"/>
      <c r="W27" s="59"/>
      <c r="X27" s="59"/>
    </row>
    <row r="28" spans="1:24" s="3" customFormat="1" ht="14.25" customHeight="1" x14ac:dyDescent="0.25">
      <c r="A28" s="25">
        <v>2400</v>
      </c>
      <c r="B28" s="7" t="s">
        <v>20</v>
      </c>
      <c r="C28" s="15">
        <v>132242</v>
      </c>
      <c r="D28" s="15">
        <v>17010</v>
      </c>
      <c r="E28" s="15">
        <v>6780</v>
      </c>
      <c r="F28" s="17">
        <f t="shared" si="0"/>
        <v>142472</v>
      </c>
      <c r="G28" s="15">
        <v>116143</v>
      </c>
      <c r="H28" s="15">
        <v>116143</v>
      </c>
      <c r="I28" s="15">
        <v>116143</v>
      </c>
      <c r="J28" s="15">
        <v>115673</v>
      </c>
      <c r="K28" s="17">
        <f t="shared" si="4"/>
        <v>26329</v>
      </c>
      <c r="L28" s="17">
        <f t="shared" si="5"/>
        <v>26329</v>
      </c>
      <c r="M28" s="4"/>
      <c r="U28" s="59"/>
      <c r="V28" s="59"/>
      <c r="W28" s="59"/>
      <c r="X28" s="59"/>
    </row>
    <row r="29" spans="1:24" s="3" customFormat="1" ht="21" customHeight="1" x14ac:dyDescent="0.25">
      <c r="A29" s="25">
        <v>2500</v>
      </c>
      <c r="B29" s="8" t="s">
        <v>22</v>
      </c>
      <c r="C29" s="15">
        <v>42936</v>
      </c>
      <c r="D29" s="15">
        <v>1240</v>
      </c>
      <c r="E29" s="15">
        <v>2413</v>
      </c>
      <c r="F29" s="17">
        <f t="shared" si="0"/>
        <v>41763</v>
      </c>
      <c r="G29" s="15">
        <v>26939</v>
      </c>
      <c r="H29" s="15">
        <v>26939</v>
      </c>
      <c r="I29" s="15">
        <v>26939</v>
      </c>
      <c r="J29" s="15">
        <v>25442</v>
      </c>
      <c r="K29" s="17">
        <f t="shared" si="4"/>
        <v>14824</v>
      </c>
      <c r="L29" s="17">
        <f t="shared" si="5"/>
        <v>14824</v>
      </c>
      <c r="M29" s="28"/>
      <c r="U29" s="59"/>
      <c r="V29" s="59"/>
      <c r="W29" s="59"/>
      <c r="X29" s="59"/>
    </row>
    <row r="30" spans="1:24" s="3" customFormat="1" ht="12" x14ac:dyDescent="0.25">
      <c r="A30" s="25">
        <v>2600</v>
      </c>
      <c r="B30" s="7" t="s">
        <v>10</v>
      </c>
      <c r="C30" s="15">
        <v>484788</v>
      </c>
      <c r="D30" s="15">
        <v>1250</v>
      </c>
      <c r="E30" s="15">
        <v>54969</v>
      </c>
      <c r="F30" s="17">
        <f t="shared" si="0"/>
        <v>431069</v>
      </c>
      <c r="G30" s="15">
        <v>396702</v>
      </c>
      <c r="H30" s="15">
        <v>396702</v>
      </c>
      <c r="I30" s="15">
        <v>396702</v>
      </c>
      <c r="J30" s="15">
        <v>396702</v>
      </c>
      <c r="K30" s="17">
        <f t="shared" si="4"/>
        <v>34367</v>
      </c>
      <c r="L30" s="17">
        <f t="shared" si="5"/>
        <v>34367</v>
      </c>
      <c r="M30" s="4"/>
      <c r="U30" s="59"/>
      <c r="V30" s="59"/>
      <c r="W30" s="59"/>
      <c r="X30" s="59"/>
    </row>
    <row r="31" spans="1:24" s="3" customFormat="1" ht="22.5" x14ac:dyDescent="0.25">
      <c r="A31" s="25">
        <v>2700</v>
      </c>
      <c r="B31" s="8" t="s">
        <v>21</v>
      </c>
      <c r="C31" s="15">
        <v>99235</v>
      </c>
      <c r="D31" s="15">
        <v>54451</v>
      </c>
      <c r="E31" s="15">
        <v>650</v>
      </c>
      <c r="F31" s="17">
        <f t="shared" si="0"/>
        <v>153036</v>
      </c>
      <c r="G31" s="15">
        <v>137885</v>
      </c>
      <c r="H31" s="15">
        <v>137885</v>
      </c>
      <c r="I31" s="15">
        <v>137885</v>
      </c>
      <c r="J31" s="15">
        <v>137885</v>
      </c>
      <c r="K31" s="17">
        <f t="shared" si="4"/>
        <v>15151</v>
      </c>
      <c r="L31" s="17">
        <f t="shared" si="5"/>
        <v>15151</v>
      </c>
      <c r="M31" s="4"/>
      <c r="U31" s="59"/>
      <c r="V31" s="59"/>
      <c r="W31" s="59"/>
      <c r="X31" s="59"/>
    </row>
    <row r="32" spans="1:24" s="3" customFormat="1" ht="12" x14ac:dyDescent="0.25">
      <c r="A32" s="6">
        <v>2900</v>
      </c>
      <c r="B32" s="8" t="s">
        <v>39</v>
      </c>
      <c r="C32" s="15">
        <v>48327</v>
      </c>
      <c r="D32" s="15">
        <v>6095</v>
      </c>
      <c r="E32" s="15">
        <v>477</v>
      </c>
      <c r="F32" s="17">
        <f t="shared" si="0"/>
        <v>53945</v>
      </c>
      <c r="G32" s="15">
        <v>37836</v>
      </c>
      <c r="H32" s="15">
        <v>37836</v>
      </c>
      <c r="I32" s="15">
        <v>37836</v>
      </c>
      <c r="J32" s="15">
        <v>37836</v>
      </c>
      <c r="K32" s="17">
        <f t="shared" si="4"/>
        <v>16109</v>
      </c>
      <c r="L32" s="17">
        <f t="shared" si="5"/>
        <v>16109</v>
      </c>
      <c r="M32" s="4"/>
      <c r="U32" s="59"/>
      <c r="V32" s="59"/>
      <c r="W32" s="59"/>
      <c r="X32" s="59"/>
    </row>
    <row r="33" spans="1:24" s="3" customFormat="1" ht="15.75" customHeight="1" x14ac:dyDescent="0.25">
      <c r="A33" s="9" t="s">
        <v>12</v>
      </c>
      <c r="B33" s="10"/>
      <c r="C33" s="16">
        <f t="shared" ref="C33:G33" si="6">C26+C27+C28+C29+C30+C31+C32</f>
        <v>1420012</v>
      </c>
      <c r="D33" s="16">
        <f t="shared" si="6"/>
        <v>126859</v>
      </c>
      <c r="E33" s="16">
        <f t="shared" si="6"/>
        <v>126859</v>
      </c>
      <c r="F33" s="16">
        <f t="shared" si="6"/>
        <v>1420012</v>
      </c>
      <c r="G33" s="16">
        <f t="shared" si="6"/>
        <v>1220926</v>
      </c>
      <c r="H33" s="16">
        <f t="shared" ref="H33:J33" si="7">H26+H27+H28+H29+H30+H31+H32</f>
        <v>1220926</v>
      </c>
      <c r="I33" s="16">
        <f t="shared" si="7"/>
        <v>1220926</v>
      </c>
      <c r="J33" s="16">
        <f t="shared" si="7"/>
        <v>1218959</v>
      </c>
      <c r="K33" s="16">
        <f t="shared" ref="K33:L33" si="8">SUM(K26:K32)</f>
        <v>199086</v>
      </c>
      <c r="L33" s="16">
        <f t="shared" si="8"/>
        <v>199086</v>
      </c>
      <c r="M33" s="4"/>
      <c r="N33" s="28"/>
      <c r="U33" s="59"/>
      <c r="V33" s="59"/>
      <c r="W33" s="59"/>
      <c r="X33" s="59"/>
    </row>
    <row r="34" spans="1:24" s="3" customFormat="1" ht="14.25" customHeight="1" x14ac:dyDescent="0.25">
      <c r="A34" s="6">
        <v>3100</v>
      </c>
      <c r="B34" s="7" t="s">
        <v>23</v>
      </c>
      <c r="C34" s="15">
        <v>214112</v>
      </c>
      <c r="D34" s="15">
        <v>0</v>
      </c>
      <c r="E34" s="15">
        <v>1932</v>
      </c>
      <c r="F34" s="17">
        <f t="shared" si="0"/>
        <v>212180</v>
      </c>
      <c r="G34" s="15">
        <v>189199</v>
      </c>
      <c r="H34" s="15">
        <v>189199</v>
      </c>
      <c r="I34" s="15">
        <v>189199</v>
      </c>
      <c r="J34" s="15">
        <v>144100</v>
      </c>
      <c r="K34" s="17">
        <f t="shared" ref="K34:K42" si="9">F34-G34</f>
        <v>22981</v>
      </c>
      <c r="L34" s="17">
        <f t="shared" ref="L34:L42" si="10">F34-H34</f>
        <v>22981</v>
      </c>
      <c r="M34" s="4"/>
      <c r="U34" s="59"/>
      <c r="V34" s="59"/>
      <c r="W34" s="59"/>
      <c r="X34" s="59"/>
    </row>
    <row r="35" spans="1:24" s="3" customFormat="1" ht="14.25" customHeight="1" x14ac:dyDescent="0.25">
      <c r="A35" s="6">
        <v>3200</v>
      </c>
      <c r="B35" s="7" t="s">
        <v>24</v>
      </c>
      <c r="C35" s="15">
        <v>451499</v>
      </c>
      <c r="D35" s="15">
        <v>4827</v>
      </c>
      <c r="E35" s="15">
        <v>7771</v>
      </c>
      <c r="F35" s="17">
        <f t="shared" si="0"/>
        <v>448555</v>
      </c>
      <c r="G35" s="15">
        <f>406799-1500</f>
        <v>405299</v>
      </c>
      <c r="H35" s="15">
        <f>406799-1500</f>
        <v>405299</v>
      </c>
      <c r="I35" s="15">
        <f>406799-1500</f>
        <v>405299</v>
      </c>
      <c r="J35" s="15">
        <f>406799-1500</f>
        <v>405299</v>
      </c>
      <c r="K35" s="17">
        <f t="shared" si="9"/>
        <v>43256</v>
      </c>
      <c r="L35" s="17">
        <f t="shared" si="10"/>
        <v>43256</v>
      </c>
      <c r="M35" s="4"/>
      <c r="U35" s="59"/>
      <c r="V35" s="59"/>
      <c r="W35" s="59"/>
      <c r="X35" s="59"/>
    </row>
    <row r="36" spans="1:24" s="3" customFormat="1" ht="22.5" x14ac:dyDescent="0.25">
      <c r="A36" s="6">
        <v>3300</v>
      </c>
      <c r="B36" s="8" t="s">
        <v>25</v>
      </c>
      <c r="C36" s="15">
        <v>159619</v>
      </c>
      <c r="D36" s="15">
        <v>11205</v>
      </c>
      <c r="E36" s="15">
        <v>166</v>
      </c>
      <c r="F36" s="17">
        <f t="shared" si="0"/>
        <v>170658</v>
      </c>
      <c r="G36" s="15">
        <v>162404</v>
      </c>
      <c r="H36" s="15">
        <v>162404</v>
      </c>
      <c r="I36" s="15">
        <v>162404</v>
      </c>
      <c r="J36" s="15">
        <v>131780</v>
      </c>
      <c r="K36" s="17">
        <f t="shared" si="9"/>
        <v>8254</v>
      </c>
      <c r="L36" s="17">
        <f t="shared" si="10"/>
        <v>8254</v>
      </c>
      <c r="M36" s="4"/>
      <c r="U36" s="59"/>
      <c r="V36" s="59"/>
      <c r="W36" s="59"/>
      <c r="X36" s="59"/>
    </row>
    <row r="37" spans="1:24" s="3" customFormat="1" ht="22.5" x14ac:dyDescent="0.25">
      <c r="A37" s="6">
        <v>3400</v>
      </c>
      <c r="B37" s="8" t="s">
        <v>26</v>
      </c>
      <c r="C37" s="15">
        <v>152366</v>
      </c>
      <c r="D37" s="15">
        <v>864</v>
      </c>
      <c r="E37" s="15">
        <v>1125</v>
      </c>
      <c r="F37" s="17">
        <f t="shared" si="0"/>
        <v>152105</v>
      </c>
      <c r="G37" s="15">
        <v>138843</v>
      </c>
      <c r="H37" s="15">
        <v>138843</v>
      </c>
      <c r="I37" s="15">
        <v>138843</v>
      </c>
      <c r="J37" s="15">
        <v>138843</v>
      </c>
      <c r="K37" s="17">
        <f t="shared" si="9"/>
        <v>13262</v>
      </c>
      <c r="L37" s="17">
        <f t="shared" si="10"/>
        <v>13262</v>
      </c>
      <c r="M37" s="4"/>
      <c r="U37" s="59"/>
      <c r="V37" s="59"/>
      <c r="W37" s="59"/>
      <c r="X37" s="59"/>
    </row>
    <row r="38" spans="1:24" s="3" customFormat="1" ht="12" x14ac:dyDescent="0.25">
      <c r="A38" s="11">
        <v>3500</v>
      </c>
      <c r="B38" s="12" t="s">
        <v>27</v>
      </c>
      <c r="C38" s="15">
        <v>245240</v>
      </c>
      <c r="D38" s="15">
        <v>35047</v>
      </c>
      <c r="E38" s="15">
        <v>4647</v>
      </c>
      <c r="F38" s="17">
        <f t="shared" si="0"/>
        <v>275640</v>
      </c>
      <c r="G38" s="15">
        <v>231056</v>
      </c>
      <c r="H38" s="15">
        <v>231056</v>
      </c>
      <c r="I38" s="15">
        <v>231056</v>
      </c>
      <c r="J38" s="15">
        <v>231056</v>
      </c>
      <c r="K38" s="17">
        <f t="shared" si="9"/>
        <v>44584</v>
      </c>
      <c r="L38" s="17">
        <f t="shared" si="10"/>
        <v>44584</v>
      </c>
      <c r="M38" s="4"/>
      <c r="U38" s="59"/>
      <c r="V38" s="59"/>
      <c r="W38" s="59"/>
      <c r="X38" s="59"/>
    </row>
    <row r="39" spans="1:24" s="3" customFormat="1" ht="22.5" x14ac:dyDescent="0.25">
      <c r="A39" s="11">
        <v>3600</v>
      </c>
      <c r="B39" s="22" t="s">
        <v>28</v>
      </c>
      <c r="C39" s="15">
        <v>149941</v>
      </c>
      <c r="D39" s="15">
        <v>13835</v>
      </c>
      <c r="E39" s="15">
        <v>999</v>
      </c>
      <c r="F39" s="17">
        <f t="shared" si="0"/>
        <v>162777</v>
      </c>
      <c r="G39" s="15">
        <v>144639</v>
      </c>
      <c r="H39" s="15">
        <v>144639</v>
      </c>
      <c r="I39" s="15">
        <v>144639</v>
      </c>
      <c r="J39" s="15">
        <v>139355</v>
      </c>
      <c r="K39" s="17">
        <f t="shared" si="9"/>
        <v>18138</v>
      </c>
      <c r="L39" s="17">
        <f t="shared" si="10"/>
        <v>18138</v>
      </c>
      <c r="M39" s="4"/>
      <c r="U39" s="59"/>
      <c r="V39" s="59"/>
      <c r="W39" s="59"/>
      <c r="X39" s="59"/>
    </row>
    <row r="40" spans="1:24" s="3" customFormat="1" ht="13.5" customHeight="1" x14ac:dyDescent="0.25">
      <c r="A40" s="6">
        <v>3700</v>
      </c>
      <c r="B40" s="7" t="s">
        <v>29</v>
      </c>
      <c r="C40" s="15">
        <v>585319.57999999996</v>
      </c>
      <c r="D40" s="15">
        <v>6745</v>
      </c>
      <c r="E40" s="15">
        <v>51936</v>
      </c>
      <c r="F40" s="17">
        <f t="shared" si="0"/>
        <v>540128.57999999996</v>
      </c>
      <c r="G40" s="15">
        <v>269690</v>
      </c>
      <c r="H40" s="15">
        <v>269690</v>
      </c>
      <c r="I40" s="15">
        <v>269690</v>
      </c>
      <c r="J40" s="15">
        <v>269690</v>
      </c>
      <c r="K40" s="17">
        <f t="shared" si="9"/>
        <v>270438.57999999996</v>
      </c>
      <c r="L40" s="17">
        <f t="shared" si="10"/>
        <v>270438.57999999996</v>
      </c>
      <c r="M40" s="4"/>
      <c r="U40" s="59"/>
      <c r="V40" s="59"/>
      <c r="W40" s="59"/>
      <c r="X40" s="59"/>
    </row>
    <row r="41" spans="1:24" s="3" customFormat="1" ht="12.75" customHeight="1" x14ac:dyDescent="0.25">
      <c r="A41" s="6">
        <v>3800</v>
      </c>
      <c r="B41" s="7" t="s">
        <v>30</v>
      </c>
      <c r="C41" s="15">
        <v>240071</v>
      </c>
      <c r="D41" s="15">
        <v>0</v>
      </c>
      <c r="E41" s="15">
        <v>8625</v>
      </c>
      <c r="F41" s="17">
        <f t="shared" si="0"/>
        <v>231446</v>
      </c>
      <c r="G41" s="15">
        <v>195941</v>
      </c>
      <c r="H41" s="15">
        <v>195941</v>
      </c>
      <c r="I41" s="15">
        <v>195941</v>
      </c>
      <c r="J41" s="15">
        <v>195590</v>
      </c>
      <c r="K41" s="17">
        <f t="shared" si="9"/>
        <v>35505</v>
      </c>
      <c r="L41" s="17">
        <f t="shared" si="10"/>
        <v>35505</v>
      </c>
      <c r="M41" s="4"/>
      <c r="U41" s="59"/>
      <c r="V41" s="59"/>
      <c r="W41" s="59"/>
      <c r="X41" s="59"/>
    </row>
    <row r="42" spans="1:24" s="3" customFormat="1" ht="12" x14ac:dyDescent="0.25">
      <c r="A42" s="6">
        <v>3900</v>
      </c>
      <c r="B42" s="7" t="s">
        <v>38</v>
      </c>
      <c r="C42" s="15">
        <v>112990</v>
      </c>
      <c r="D42" s="15">
        <v>5608</v>
      </c>
      <c r="E42" s="15">
        <v>930</v>
      </c>
      <c r="F42" s="17">
        <f t="shared" si="0"/>
        <v>117668</v>
      </c>
      <c r="G42" s="15">
        <v>93296</v>
      </c>
      <c r="H42" s="15">
        <v>93296</v>
      </c>
      <c r="I42" s="15">
        <v>93296</v>
      </c>
      <c r="J42" s="15">
        <v>93296</v>
      </c>
      <c r="K42" s="17">
        <f t="shared" si="9"/>
        <v>24372</v>
      </c>
      <c r="L42" s="17">
        <f t="shared" si="10"/>
        <v>24372</v>
      </c>
      <c r="M42" s="4"/>
      <c r="U42" s="59"/>
      <c r="V42" s="59"/>
      <c r="W42" s="59"/>
      <c r="X42" s="59"/>
    </row>
    <row r="43" spans="1:24" s="3" customFormat="1" ht="14.25" customHeight="1" x14ac:dyDescent="0.25">
      <c r="A43" s="13" t="s">
        <v>9</v>
      </c>
      <c r="B43" s="14"/>
      <c r="C43" s="16">
        <f t="shared" ref="C43:G43" si="11">C34+C35+C36+C37+C38+C39+C40+C41+C42</f>
        <v>2311157.58</v>
      </c>
      <c r="D43" s="16">
        <f t="shared" si="11"/>
        <v>78131</v>
      </c>
      <c r="E43" s="16">
        <f t="shared" si="11"/>
        <v>78131</v>
      </c>
      <c r="F43" s="16">
        <f t="shared" si="11"/>
        <v>2311157.58</v>
      </c>
      <c r="G43" s="16">
        <f t="shared" si="11"/>
        <v>1830367</v>
      </c>
      <c r="H43" s="16">
        <f t="shared" ref="H43:J43" si="12">H34+H35+H36+H37+H38+H39+H40+H41+H42</f>
        <v>1830367</v>
      </c>
      <c r="I43" s="16">
        <f t="shared" si="12"/>
        <v>1830367</v>
      </c>
      <c r="J43" s="16">
        <f t="shared" si="12"/>
        <v>1749009</v>
      </c>
      <c r="K43" s="16">
        <f t="shared" ref="K43:L43" si="13">SUM(K34:K42)</f>
        <v>480790.57999999996</v>
      </c>
      <c r="L43" s="16">
        <f t="shared" si="13"/>
        <v>480790.57999999996</v>
      </c>
      <c r="M43" s="4"/>
      <c r="N43" s="28"/>
      <c r="U43" s="59"/>
      <c r="V43" s="59"/>
      <c r="W43" s="59"/>
      <c r="X43" s="59"/>
    </row>
    <row r="44" spans="1:24" s="3" customFormat="1" ht="8.25" customHeight="1" x14ac:dyDescent="0.25">
      <c r="A44" s="20"/>
      <c r="B44" s="20"/>
      <c r="C44" s="21"/>
      <c r="D44" s="21"/>
      <c r="E44" s="21"/>
      <c r="F44" s="21"/>
      <c r="G44" s="18"/>
      <c r="H44" s="18"/>
      <c r="I44" s="18"/>
      <c r="J44" s="21"/>
      <c r="K44" s="18"/>
      <c r="L44" s="18"/>
    </row>
    <row r="45" spans="1:24" s="3" customFormat="1" ht="16.5" customHeight="1" x14ac:dyDescent="0.25">
      <c r="A45" s="141" t="s">
        <v>42</v>
      </c>
      <c r="B45" s="142"/>
      <c r="C45" s="19">
        <f>C43+C33+C25</f>
        <v>49114428.579999998</v>
      </c>
      <c r="D45" s="19">
        <f t="shared" ref="D45:L45" si="14">D43+D33+D25</f>
        <v>204990</v>
      </c>
      <c r="E45" s="19">
        <f t="shared" si="14"/>
        <v>428397</v>
      </c>
      <c r="F45" s="19">
        <f t="shared" si="14"/>
        <v>48891021.579999998</v>
      </c>
      <c r="G45" s="19">
        <f t="shared" si="14"/>
        <v>45773523</v>
      </c>
      <c r="H45" s="19">
        <f t="shared" si="14"/>
        <v>45773523</v>
      </c>
      <c r="I45" s="19">
        <f t="shared" si="14"/>
        <v>45773523</v>
      </c>
      <c r="J45" s="19">
        <f t="shared" si="14"/>
        <v>45177416</v>
      </c>
      <c r="K45" s="19">
        <f t="shared" si="14"/>
        <v>3117498.58</v>
      </c>
      <c r="L45" s="19">
        <f t="shared" si="14"/>
        <v>3117498.58</v>
      </c>
      <c r="M45" s="59"/>
    </row>
    <row r="46" spans="1:24" s="3" customFormat="1" ht="15.75" customHeight="1" x14ac:dyDescent="0.25">
      <c r="A46" s="5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N46" s="4"/>
    </row>
    <row r="47" spans="1:24" s="58" customFormat="1" ht="13.5" customHeight="1" x14ac:dyDescent="0.25"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N47" s="59"/>
    </row>
    <row r="48" spans="1:24" s="58" customFormat="1" ht="13.5" customHeight="1" x14ac:dyDescent="0.25"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N48" s="59"/>
    </row>
    <row r="49" spans="7:14" s="58" customFormat="1" ht="13.5" customHeight="1" x14ac:dyDescent="0.25">
      <c r="I49" s="59"/>
      <c r="J49" s="59"/>
      <c r="N49" s="59"/>
    </row>
    <row r="50" spans="7:14" s="58" customFormat="1" ht="12" x14ac:dyDescent="0.25">
      <c r="G50" s="110"/>
      <c r="H50" s="110"/>
      <c r="I50" s="110"/>
      <c r="J50" s="110"/>
    </row>
    <row r="51" spans="7:14" s="58" customFormat="1" ht="12" x14ac:dyDescent="0.25"/>
    <row r="52" spans="7:14" s="58" customFormat="1" ht="12" x14ac:dyDescent="0.25"/>
    <row r="53" spans="7:14" s="58" customFormat="1" ht="12" x14ac:dyDescent="0.25"/>
    <row r="54" spans="7:14" s="58" customFormat="1" ht="12" x14ac:dyDescent="0.25"/>
    <row r="55" spans="7:14" s="58" customFormat="1" ht="12" x14ac:dyDescent="0.25"/>
    <row r="56" spans="7:14" s="58" customFormat="1" ht="12" x14ac:dyDescent="0.25"/>
    <row r="57" spans="7:14" s="58" customFormat="1" ht="12" x14ac:dyDescent="0.25"/>
    <row r="58" spans="7:14" s="58" customFormat="1" ht="12" x14ac:dyDescent="0.25"/>
    <row r="59" spans="7:14" s="58" customFormat="1" ht="12" x14ac:dyDescent="0.25"/>
    <row r="60" spans="7:14" s="58" customFormat="1" ht="12" x14ac:dyDescent="0.25"/>
    <row r="61" spans="7:14" s="58" customFormat="1" ht="12" x14ac:dyDescent="0.25"/>
    <row r="71" spans="1:12" ht="18" x14ac:dyDescent="0.25">
      <c r="A71" s="129" t="s">
        <v>0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</row>
    <row r="73" spans="1:12" ht="15" x14ac:dyDescent="0.25">
      <c r="A73" s="130" t="s">
        <v>106</v>
      </c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</row>
    <row r="74" spans="1:12" x14ac:dyDescent="0.25">
      <c r="A74" s="131" t="s">
        <v>112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</row>
    <row r="75" spans="1:12" x14ac:dyDescent="0.25">
      <c r="A75" s="131" t="s">
        <v>114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</row>
    <row r="76" spans="1:12" ht="8.25" customHeight="1" x14ac:dyDescent="0.25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</row>
    <row r="77" spans="1:12" x14ac:dyDescent="0.25">
      <c r="A77" s="24" t="s">
        <v>32</v>
      </c>
      <c r="B77" s="23" t="s">
        <v>37</v>
      </c>
      <c r="C77" s="24" t="s">
        <v>33</v>
      </c>
      <c r="D77" s="23" t="s">
        <v>35</v>
      </c>
      <c r="E77" s="112"/>
      <c r="F77" s="112"/>
      <c r="G77" s="24" t="s">
        <v>34</v>
      </c>
      <c r="H77" s="23" t="s">
        <v>36</v>
      </c>
      <c r="I77" s="112"/>
      <c r="J77" s="112"/>
      <c r="K77" s="112"/>
      <c r="L77" s="112"/>
    </row>
    <row r="78" spans="1:12" s="23" customFormat="1" ht="12.75" x14ac:dyDescent="0.25"/>
    <row r="79" spans="1:12" s="23" customFormat="1" ht="12.75" x14ac:dyDescent="0.25">
      <c r="A79" s="23" t="s">
        <v>111</v>
      </c>
    </row>
    <row r="80" spans="1:12" s="2" customFormat="1" ht="16.5" customHeight="1" x14ac:dyDescent="0.25">
      <c r="A80" s="132" t="s">
        <v>3</v>
      </c>
      <c r="B80" s="133"/>
      <c r="C80" s="146" t="s">
        <v>46</v>
      </c>
      <c r="D80" s="146"/>
      <c r="E80" s="146"/>
      <c r="F80" s="146"/>
      <c r="G80" s="146" t="s">
        <v>5</v>
      </c>
      <c r="H80" s="146" t="s">
        <v>2</v>
      </c>
      <c r="I80" s="147" t="s">
        <v>57</v>
      </c>
      <c r="J80" s="146" t="s">
        <v>6</v>
      </c>
      <c r="K80" s="143" t="s">
        <v>7</v>
      </c>
      <c r="L80" s="143" t="s">
        <v>8</v>
      </c>
    </row>
    <row r="81" spans="1:24" s="2" customFormat="1" ht="17.25" customHeight="1" x14ac:dyDescent="0.25">
      <c r="A81" s="134"/>
      <c r="B81" s="135"/>
      <c r="C81" s="147" t="s">
        <v>4</v>
      </c>
      <c r="D81" s="147" t="s">
        <v>55</v>
      </c>
      <c r="E81" s="147" t="s">
        <v>56</v>
      </c>
      <c r="F81" s="149" t="s">
        <v>1</v>
      </c>
      <c r="G81" s="146"/>
      <c r="H81" s="146"/>
      <c r="I81" s="151"/>
      <c r="J81" s="146"/>
      <c r="K81" s="143"/>
      <c r="L81" s="143"/>
    </row>
    <row r="82" spans="1:24" s="2" customFormat="1" ht="17.25" customHeight="1" x14ac:dyDescent="0.25">
      <c r="A82" s="136"/>
      <c r="B82" s="137"/>
      <c r="C82" s="148"/>
      <c r="D82" s="148"/>
      <c r="E82" s="148"/>
      <c r="F82" s="150"/>
      <c r="G82" s="146"/>
      <c r="H82" s="146"/>
      <c r="I82" s="148"/>
      <c r="J82" s="146"/>
      <c r="K82" s="143"/>
      <c r="L82" s="143"/>
    </row>
    <row r="83" spans="1:24" s="58" customFormat="1" ht="14.25" customHeight="1" x14ac:dyDescent="0.25">
      <c r="A83" s="25">
        <v>1100</v>
      </c>
      <c r="B83" s="7" t="s">
        <v>14</v>
      </c>
      <c r="C83" s="15">
        <f>31947886</f>
        <v>31947886</v>
      </c>
      <c r="D83" s="15">
        <v>0</v>
      </c>
      <c r="E83" s="15">
        <v>0</v>
      </c>
      <c r="F83" s="17">
        <f>C83+D83-E83</f>
        <v>31947886</v>
      </c>
      <c r="G83" s="15">
        <v>30249251</v>
      </c>
      <c r="H83" s="15">
        <v>30249251</v>
      </c>
      <c r="I83" s="15">
        <v>30249251</v>
      </c>
      <c r="J83" s="15">
        <v>30249251</v>
      </c>
      <c r="K83" s="17">
        <f>F83-G83</f>
        <v>1698635</v>
      </c>
      <c r="L83" s="17">
        <f>F83-H83</f>
        <v>1698635</v>
      </c>
      <c r="U83" s="59"/>
      <c r="V83" s="59"/>
      <c r="W83" s="59"/>
      <c r="X83" s="59"/>
    </row>
    <row r="84" spans="1:24" s="58" customFormat="1" ht="14.25" customHeight="1" x14ac:dyDescent="0.25">
      <c r="A84" s="25">
        <v>1200</v>
      </c>
      <c r="B84" s="7" t="s">
        <v>61</v>
      </c>
      <c r="C84" s="15">
        <v>0</v>
      </c>
      <c r="D84" s="15">
        <v>0</v>
      </c>
      <c r="E84" s="15">
        <v>0</v>
      </c>
      <c r="F84" s="17">
        <f>C84+D84-E84</f>
        <v>0</v>
      </c>
      <c r="G84" s="15">
        <v>0</v>
      </c>
      <c r="H84" s="15">
        <v>0</v>
      </c>
      <c r="I84" s="15">
        <v>0</v>
      </c>
      <c r="J84" s="15">
        <v>0</v>
      </c>
      <c r="K84" s="17">
        <f>F84-G84</f>
        <v>0</v>
      </c>
      <c r="L84" s="17">
        <f>F84-H84</f>
        <v>0</v>
      </c>
      <c r="U84" s="59"/>
      <c r="V84" s="59"/>
      <c r="W84" s="59"/>
      <c r="X84" s="59"/>
    </row>
    <row r="85" spans="1:24" s="58" customFormat="1" ht="12.75" customHeight="1" x14ac:dyDescent="0.25">
      <c r="A85" s="25">
        <v>1300</v>
      </c>
      <c r="B85" s="7" t="s">
        <v>15</v>
      </c>
      <c r="C85" s="15">
        <v>5381982</v>
      </c>
      <c r="D85" s="15">
        <v>0</v>
      </c>
      <c r="E85" s="15">
        <v>0</v>
      </c>
      <c r="F85" s="17">
        <f t="shared" ref="F85:F87" si="15">C85+D85-E85</f>
        <v>5381982</v>
      </c>
      <c r="G85" s="15">
        <v>5089753</v>
      </c>
      <c r="H85" s="15">
        <v>5089753</v>
      </c>
      <c r="I85" s="15">
        <v>5089753</v>
      </c>
      <c r="J85" s="15">
        <v>5089753</v>
      </c>
      <c r="K85" s="17">
        <f>F85-G85</f>
        <v>292229</v>
      </c>
      <c r="L85" s="17">
        <f t="shared" ref="L85:L87" si="16">F85-H85</f>
        <v>292229</v>
      </c>
      <c r="U85" s="59"/>
      <c r="V85" s="59"/>
      <c r="W85" s="59"/>
      <c r="X85" s="59"/>
    </row>
    <row r="86" spans="1:24" s="58" customFormat="1" ht="12.75" customHeight="1" x14ac:dyDescent="0.25">
      <c r="A86" s="25">
        <v>1400</v>
      </c>
      <c r="B86" s="7" t="s">
        <v>16</v>
      </c>
      <c r="C86" s="15">
        <v>6067054</v>
      </c>
      <c r="D86" s="15">
        <v>0</v>
      </c>
      <c r="E86" s="15">
        <v>0</v>
      </c>
      <c r="F86" s="17">
        <f t="shared" si="15"/>
        <v>6067054</v>
      </c>
      <c r="G86" s="15">
        <v>5603198</v>
      </c>
      <c r="H86" s="15">
        <v>5603198</v>
      </c>
      <c r="I86" s="15">
        <v>5603198</v>
      </c>
      <c r="J86" s="15">
        <v>5090416</v>
      </c>
      <c r="K86" s="17">
        <f>F86-G86</f>
        <v>463856</v>
      </c>
      <c r="L86" s="17">
        <f t="shared" si="16"/>
        <v>463856</v>
      </c>
      <c r="U86" s="59"/>
      <c r="V86" s="59"/>
      <c r="W86" s="59"/>
      <c r="X86" s="59"/>
    </row>
    <row r="87" spans="1:24" s="58" customFormat="1" ht="12" x14ac:dyDescent="0.25">
      <c r="A87" s="25">
        <v>1500</v>
      </c>
      <c r="B87" s="7" t="s">
        <v>17</v>
      </c>
      <c r="C87" s="15">
        <v>1986337</v>
      </c>
      <c r="D87" s="15">
        <v>0</v>
      </c>
      <c r="E87" s="15">
        <v>0</v>
      </c>
      <c r="F87" s="17">
        <f t="shared" si="15"/>
        <v>1986337</v>
      </c>
      <c r="G87" s="15">
        <v>1780028</v>
      </c>
      <c r="H87" s="15">
        <v>1780028</v>
      </c>
      <c r="I87" s="15">
        <v>1780028</v>
      </c>
      <c r="J87" s="15">
        <v>1780028</v>
      </c>
      <c r="K87" s="17">
        <f>F87-G87</f>
        <v>206309</v>
      </c>
      <c r="L87" s="17">
        <f t="shared" si="16"/>
        <v>206309</v>
      </c>
      <c r="U87" s="59"/>
      <c r="V87" s="59"/>
      <c r="W87" s="59"/>
      <c r="X87" s="59"/>
    </row>
    <row r="88" spans="1:24" s="58" customFormat="1" ht="15" customHeight="1" x14ac:dyDescent="0.25">
      <c r="A88" s="9" t="s">
        <v>11</v>
      </c>
      <c r="B88" s="10"/>
      <c r="C88" s="16">
        <f t="shared" ref="C88:L88" si="17">SUM(C83:C87)</f>
        <v>45383259</v>
      </c>
      <c r="D88" s="16">
        <f t="shared" si="17"/>
        <v>0</v>
      </c>
      <c r="E88" s="16">
        <f t="shared" si="17"/>
        <v>0</v>
      </c>
      <c r="F88" s="16">
        <f t="shared" si="17"/>
        <v>45383259</v>
      </c>
      <c r="G88" s="16">
        <f t="shared" si="17"/>
        <v>42722230</v>
      </c>
      <c r="H88" s="16">
        <f t="shared" si="17"/>
        <v>42722230</v>
      </c>
      <c r="I88" s="16">
        <f t="shared" si="17"/>
        <v>42722230</v>
      </c>
      <c r="J88" s="16">
        <f t="shared" si="17"/>
        <v>42209448</v>
      </c>
      <c r="K88" s="16">
        <f t="shared" si="17"/>
        <v>2661029</v>
      </c>
      <c r="L88" s="16">
        <f t="shared" si="17"/>
        <v>2661029</v>
      </c>
      <c r="N88" s="28"/>
      <c r="U88" s="59"/>
      <c r="V88" s="59"/>
      <c r="W88" s="59"/>
      <c r="X88" s="59"/>
    </row>
    <row r="89" spans="1:24" s="58" customFormat="1" ht="13.5" customHeight="1" x14ac:dyDescent="0.25">
      <c r="A89" s="25">
        <v>2100</v>
      </c>
      <c r="B89" s="7" t="s">
        <v>18</v>
      </c>
      <c r="C89" s="15">
        <v>456895</v>
      </c>
      <c r="D89" s="15">
        <v>35747</v>
      </c>
      <c r="E89" s="15">
        <v>45441</v>
      </c>
      <c r="F89" s="17">
        <f t="shared" ref="F89:F95" si="18">C89+D89-E89</f>
        <v>447201</v>
      </c>
      <c r="G89" s="15">
        <v>384274</v>
      </c>
      <c r="H89" s="15">
        <v>384274</v>
      </c>
      <c r="I89" s="15">
        <v>384274</v>
      </c>
      <c r="J89" s="15">
        <v>384274</v>
      </c>
      <c r="K89" s="17">
        <f t="shared" ref="K89:K95" si="19">F89-G89</f>
        <v>62927</v>
      </c>
      <c r="L89" s="17">
        <f t="shared" ref="L89:L95" si="20">F89-H89</f>
        <v>62927</v>
      </c>
      <c r="M89" s="59"/>
      <c r="U89" s="59"/>
      <c r="V89" s="59"/>
      <c r="W89" s="59"/>
      <c r="X89" s="59"/>
    </row>
    <row r="90" spans="1:24" s="58" customFormat="1" ht="14.25" customHeight="1" x14ac:dyDescent="0.25">
      <c r="A90" s="25">
        <v>2200</v>
      </c>
      <c r="B90" s="7" t="s">
        <v>19</v>
      </c>
      <c r="C90" s="15">
        <v>155589</v>
      </c>
      <c r="D90" s="15">
        <v>11066</v>
      </c>
      <c r="E90" s="15">
        <v>16129</v>
      </c>
      <c r="F90" s="17">
        <f t="shared" si="18"/>
        <v>150526</v>
      </c>
      <c r="G90" s="15">
        <v>121147</v>
      </c>
      <c r="H90" s="15">
        <v>121147</v>
      </c>
      <c r="I90" s="15">
        <v>121147</v>
      </c>
      <c r="J90" s="15">
        <v>121147</v>
      </c>
      <c r="K90" s="17">
        <f t="shared" si="19"/>
        <v>29379</v>
      </c>
      <c r="L90" s="17">
        <f t="shared" si="20"/>
        <v>29379</v>
      </c>
      <c r="M90" s="59"/>
      <c r="N90" s="59"/>
      <c r="U90" s="59"/>
      <c r="V90" s="59"/>
      <c r="W90" s="59"/>
      <c r="X90" s="59"/>
    </row>
    <row r="91" spans="1:24" s="58" customFormat="1" ht="14.25" customHeight="1" x14ac:dyDescent="0.25">
      <c r="A91" s="25">
        <v>2400</v>
      </c>
      <c r="B91" s="7" t="s">
        <v>20</v>
      </c>
      <c r="C91" s="15">
        <v>132242</v>
      </c>
      <c r="D91" s="15">
        <v>17010</v>
      </c>
      <c r="E91" s="15">
        <v>6780</v>
      </c>
      <c r="F91" s="17">
        <f t="shared" si="18"/>
        <v>142472</v>
      </c>
      <c r="G91" s="15">
        <v>116143</v>
      </c>
      <c r="H91" s="15">
        <v>116143</v>
      </c>
      <c r="I91" s="15">
        <v>116143</v>
      </c>
      <c r="J91" s="15">
        <v>115673</v>
      </c>
      <c r="K91" s="17">
        <f t="shared" si="19"/>
        <v>26329</v>
      </c>
      <c r="L91" s="17">
        <f t="shared" si="20"/>
        <v>26329</v>
      </c>
      <c r="M91" s="59"/>
      <c r="U91" s="59"/>
      <c r="V91" s="59"/>
      <c r="W91" s="59"/>
      <c r="X91" s="59"/>
    </row>
    <row r="92" spans="1:24" s="58" customFormat="1" ht="21" customHeight="1" x14ac:dyDescent="0.25">
      <c r="A92" s="25">
        <v>2500</v>
      </c>
      <c r="B92" s="8" t="s">
        <v>22</v>
      </c>
      <c r="C92" s="15">
        <v>42936</v>
      </c>
      <c r="D92" s="15">
        <v>1240</v>
      </c>
      <c r="E92" s="15">
        <v>2413</v>
      </c>
      <c r="F92" s="17">
        <f t="shared" si="18"/>
        <v>41763</v>
      </c>
      <c r="G92" s="15">
        <v>26939</v>
      </c>
      <c r="H92" s="15">
        <v>26939</v>
      </c>
      <c r="I92" s="15">
        <v>26939</v>
      </c>
      <c r="J92" s="15">
        <v>25442</v>
      </c>
      <c r="K92" s="17">
        <f t="shared" si="19"/>
        <v>14824</v>
      </c>
      <c r="L92" s="17">
        <f t="shared" si="20"/>
        <v>14824</v>
      </c>
      <c r="M92" s="28"/>
      <c r="U92" s="59"/>
      <c r="V92" s="59"/>
      <c r="W92" s="59"/>
      <c r="X92" s="59"/>
    </row>
    <row r="93" spans="1:24" s="58" customFormat="1" ht="12" x14ac:dyDescent="0.25">
      <c r="A93" s="25">
        <v>2600</v>
      </c>
      <c r="B93" s="7" t="s">
        <v>10</v>
      </c>
      <c r="C93" s="15">
        <v>484788</v>
      </c>
      <c r="D93" s="15">
        <v>1250</v>
      </c>
      <c r="E93" s="15">
        <v>54969</v>
      </c>
      <c r="F93" s="17">
        <f t="shared" si="18"/>
        <v>431069</v>
      </c>
      <c r="G93" s="15">
        <v>396702</v>
      </c>
      <c r="H93" s="15">
        <v>396702</v>
      </c>
      <c r="I93" s="15">
        <v>396702</v>
      </c>
      <c r="J93" s="15">
        <v>396702</v>
      </c>
      <c r="K93" s="17">
        <f t="shared" si="19"/>
        <v>34367</v>
      </c>
      <c r="L93" s="17">
        <f t="shared" si="20"/>
        <v>34367</v>
      </c>
      <c r="M93" s="59"/>
      <c r="U93" s="59"/>
      <c r="V93" s="59"/>
      <c r="W93" s="59"/>
      <c r="X93" s="59"/>
    </row>
    <row r="94" spans="1:24" s="58" customFormat="1" ht="22.5" x14ac:dyDescent="0.25">
      <c r="A94" s="25">
        <v>2700</v>
      </c>
      <c r="B94" s="8" t="s">
        <v>21</v>
      </c>
      <c r="C94" s="15">
        <v>99235</v>
      </c>
      <c r="D94" s="15">
        <v>54451</v>
      </c>
      <c r="E94" s="15">
        <v>650</v>
      </c>
      <c r="F94" s="17">
        <f t="shared" si="18"/>
        <v>153036</v>
      </c>
      <c r="G94" s="15">
        <v>137885</v>
      </c>
      <c r="H94" s="15">
        <v>137885</v>
      </c>
      <c r="I94" s="15">
        <v>137885</v>
      </c>
      <c r="J94" s="15">
        <v>137885</v>
      </c>
      <c r="K94" s="17">
        <f t="shared" si="19"/>
        <v>15151</v>
      </c>
      <c r="L94" s="17">
        <f t="shared" si="20"/>
        <v>15151</v>
      </c>
      <c r="M94" s="59"/>
      <c r="U94" s="59"/>
      <c r="V94" s="59"/>
      <c r="W94" s="59"/>
      <c r="X94" s="59"/>
    </row>
    <row r="95" spans="1:24" s="58" customFormat="1" ht="12" x14ac:dyDescent="0.25">
      <c r="A95" s="25">
        <v>2900</v>
      </c>
      <c r="B95" s="8" t="s">
        <v>39</v>
      </c>
      <c r="C95" s="15">
        <v>48327</v>
      </c>
      <c r="D95" s="15">
        <v>6095</v>
      </c>
      <c r="E95" s="15">
        <v>477</v>
      </c>
      <c r="F95" s="17">
        <f t="shared" si="18"/>
        <v>53945</v>
      </c>
      <c r="G95" s="15">
        <v>37836</v>
      </c>
      <c r="H95" s="15">
        <v>37836</v>
      </c>
      <c r="I95" s="15">
        <v>37836</v>
      </c>
      <c r="J95" s="15">
        <v>37836</v>
      </c>
      <c r="K95" s="17">
        <f t="shared" si="19"/>
        <v>16109</v>
      </c>
      <c r="L95" s="17">
        <f t="shared" si="20"/>
        <v>16109</v>
      </c>
      <c r="M95" s="59"/>
      <c r="U95" s="59"/>
      <c r="V95" s="59"/>
      <c r="W95" s="59"/>
      <c r="X95" s="59"/>
    </row>
    <row r="96" spans="1:24" s="58" customFormat="1" ht="15.75" customHeight="1" x14ac:dyDescent="0.25">
      <c r="A96" s="9" t="s">
        <v>12</v>
      </c>
      <c r="B96" s="10"/>
      <c r="C96" s="16">
        <f t="shared" ref="C96:J96" si="21">C89+C90+C91+C92+C93+C94+C95</f>
        <v>1420012</v>
      </c>
      <c r="D96" s="16">
        <f t="shared" si="21"/>
        <v>126859</v>
      </c>
      <c r="E96" s="16">
        <f t="shared" si="21"/>
        <v>126859</v>
      </c>
      <c r="F96" s="16">
        <f t="shared" si="21"/>
        <v>1420012</v>
      </c>
      <c r="G96" s="16">
        <f t="shared" si="21"/>
        <v>1220926</v>
      </c>
      <c r="H96" s="16">
        <f t="shared" si="21"/>
        <v>1220926</v>
      </c>
      <c r="I96" s="16">
        <f t="shared" si="21"/>
        <v>1220926</v>
      </c>
      <c r="J96" s="16">
        <f t="shared" si="21"/>
        <v>1218959</v>
      </c>
      <c r="K96" s="16">
        <f t="shared" ref="K96:L96" si="22">SUM(K89:K95)</f>
        <v>199086</v>
      </c>
      <c r="L96" s="16">
        <f t="shared" si="22"/>
        <v>199086</v>
      </c>
      <c r="M96" s="59"/>
      <c r="N96" s="28"/>
      <c r="U96" s="59"/>
      <c r="V96" s="59"/>
      <c r="W96" s="59"/>
      <c r="X96" s="59"/>
    </row>
    <row r="97" spans="1:24" s="58" customFormat="1" ht="14.25" customHeight="1" x14ac:dyDescent="0.25">
      <c r="A97" s="25">
        <v>3100</v>
      </c>
      <c r="B97" s="7" t="s">
        <v>23</v>
      </c>
      <c r="C97" s="15">
        <v>214112</v>
      </c>
      <c r="D97" s="15">
        <v>0</v>
      </c>
      <c r="E97" s="15">
        <v>1932</v>
      </c>
      <c r="F97" s="17">
        <f t="shared" ref="F97:F105" si="23">C97+D97-E97</f>
        <v>212180</v>
      </c>
      <c r="G97" s="15">
        <v>189198.65</v>
      </c>
      <c r="H97" s="15">
        <v>189198.65</v>
      </c>
      <c r="I97" s="15">
        <v>189198.65</v>
      </c>
      <c r="J97" s="15">
        <v>144100</v>
      </c>
      <c r="K97" s="17">
        <f t="shared" ref="K97:K105" si="24">F97-G97</f>
        <v>22981.350000000006</v>
      </c>
      <c r="L97" s="17">
        <f t="shared" ref="L97:L105" si="25">F97-H97</f>
        <v>22981.350000000006</v>
      </c>
      <c r="M97" s="59"/>
      <c r="U97" s="59"/>
      <c r="V97" s="59"/>
      <c r="W97" s="59"/>
      <c r="X97" s="59"/>
    </row>
    <row r="98" spans="1:24" s="58" customFormat="1" ht="14.25" customHeight="1" x14ac:dyDescent="0.25">
      <c r="A98" s="25">
        <v>3200</v>
      </c>
      <c r="B98" s="7" t="s">
        <v>24</v>
      </c>
      <c r="C98" s="15">
        <v>451499</v>
      </c>
      <c r="D98" s="15">
        <v>4827</v>
      </c>
      <c r="E98" s="15">
        <v>7771</v>
      </c>
      <c r="F98" s="17">
        <f t="shared" si="23"/>
        <v>448555</v>
      </c>
      <c r="G98" s="15">
        <f>406799-1500</f>
        <v>405299</v>
      </c>
      <c r="H98" s="15">
        <f>406799-1500</f>
        <v>405299</v>
      </c>
      <c r="I98" s="15">
        <f>406799-1500</f>
        <v>405299</v>
      </c>
      <c r="J98" s="15">
        <f>406799-1500</f>
        <v>405299</v>
      </c>
      <c r="K98" s="17">
        <f t="shared" si="24"/>
        <v>43256</v>
      </c>
      <c r="L98" s="17">
        <f t="shared" si="25"/>
        <v>43256</v>
      </c>
      <c r="M98" s="59"/>
      <c r="U98" s="59"/>
      <c r="V98" s="59"/>
      <c r="W98" s="59"/>
      <c r="X98" s="59"/>
    </row>
    <row r="99" spans="1:24" s="58" customFormat="1" ht="22.5" x14ac:dyDescent="0.25">
      <c r="A99" s="25">
        <v>3300</v>
      </c>
      <c r="B99" s="8" t="s">
        <v>25</v>
      </c>
      <c r="C99" s="15">
        <v>159619</v>
      </c>
      <c r="D99" s="15">
        <v>11205</v>
      </c>
      <c r="E99" s="15">
        <v>166</v>
      </c>
      <c r="F99" s="17">
        <f t="shared" si="23"/>
        <v>170658</v>
      </c>
      <c r="G99" s="15">
        <v>162404</v>
      </c>
      <c r="H99" s="15">
        <v>162404</v>
      </c>
      <c r="I99" s="15">
        <v>162404</v>
      </c>
      <c r="J99" s="15">
        <v>131780</v>
      </c>
      <c r="K99" s="17">
        <f t="shared" si="24"/>
        <v>8254</v>
      </c>
      <c r="L99" s="17">
        <f t="shared" si="25"/>
        <v>8254</v>
      </c>
      <c r="M99" s="59"/>
      <c r="U99" s="59"/>
      <c r="V99" s="59"/>
      <c r="W99" s="59"/>
      <c r="X99" s="59"/>
    </row>
    <row r="100" spans="1:24" s="58" customFormat="1" ht="22.5" x14ac:dyDescent="0.25">
      <c r="A100" s="25">
        <v>3400</v>
      </c>
      <c r="B100" s="8" t="s">
        <v>26</v>
      </c>
      <c r="C100" s="15">
        <v>152366</v>
      </c>
      <c r="D100" s="15">
        <v>864</v>
      </c>
      <c r="E100" s="15">
        <v>1125</v>
      </c>
      <c r="F100" s="17">
        <f t="shared" si="23"/>
        <v>152105</v>
      </c>
      <c r="G100" s="15">
        <v>138843</v>
      </c>
      <c r="H100" s="15">
        <v>138843</v>
      </c>
      <c r="I100" s="15">
        <v>138843</v>
      </c>
      <c r="J100" s="15">
        <v>138843</v>
      </c>
      <c r="K100" s="17">
        <f t="shared" si="24"/>
        <v>13262</v>
      </c>
      <c r="L100" s="17">
        <f t="shared" si="25"/>
        <v>13262</v>
      </c>
      <c r="M100" s="59"/>
      <c r="U100" s="59"/>
      <c r="V100" s="59"/>
      <c r="W100" s="59"/>
      <c r="X100" s="59"/>
    </row>
    <row r="101" spans="1:24" s="58" customFormat="1" ht="12" x14ac:dyDescent="0.25">
      <c r="A101" s="11">
        <v>3500</v>
      </c>
      <c r="B101" s="12" t="s">
        <v>27</v>
      </c>
      <c r="C101" s="15">
        <v>245240</v>
      </c>
      <c r="D101" s="15">
        <v>35047</v>
      </c>
      <c r="E101" s="15">
        <v>4647</v>
      </c>
      <c r="F101" s="17">
        <f t="shared" si="23"/>
        <v>275640</v>
      </c>
      <c r="G101" s="15">
        <v>231055.7</v>
      </c>
      <c r="H101" s="15">
        <v>231055.7</v>
      </c>
      <c r="I101" s="15">
        <v>231055.7</v>
      </c>
      <c r="J101" s="15">
        <v>231056</v>
      </c>
      <c r="K101" s="17">
        <f t="shared" si="24"/>
        <v>44584.299999999988</v>
      </c>
      <c r="L101" s="17">
        <f t="shared" si="25"/>
        <v>44584.299999999988</v>
      </c>
      <c r="M101" s="59"/>
      <c r="U101" s="59"/>
      <c r="V101" s="59"/>
      <c r="W101" s="59"/>
      <c r="X101" s="59"/>
    </row>
    <row r="102" spans="1:24" s="58" customFormat="1" ht="22.5" x14ac:dyDescent="0.25">
      <c r="A102" s="11">
        <v>3600</v>
      </c>
      <c r="B102" s="22" t="s">
        <v>28</v>
      </c>
      <c r="C102" s="15">
        <v>149941</v>
      </c>
      <c r="D102" s="15">
        <v>13835</v>
      </c>
      <c r="E102" s="15">
        <v>999</v>
      </c>
      <c r="F102" s="17">
        <f t="shared" si="23"/>
        <v>162777</v>
      </c>
      <c r="G102" s="15">
        <v>144639</v>
      </c>
      <c r="H102" s="15">
        <v>144639</v>
      </c>
      <c r="I102" s="15">
        <v>144639</v>
      </c>
      <c r="J102" s="15">
        <v>139355</v>
      </c>
      <c r="K102" s="17">
        <f t="shared" si="24"/>
        <v>18138</v>
      </c>
      <c r="L102" s="17">
        <f t="shared" si="25"/>
        <v>18138</v>
      </c>
      <c r="M102" s="59"/>
      <c r="U102" s="59"/>
      <c r="V102" s="59"/>
      <c r="W102" s="59"/>
      <c r="X102" s="59"/>
    </row>
    <row r="103" spans="1:24" s="58" customFormat="1" ht="13.5" customHeight="1" x14ac:dyDescent="0.25">
      <c r="A103" s="25">
        <v>3700</v>
      </c>
      <c r="B103" s="7" t="s">
        <v>29</v>
      </c>
      <c r="C103" s="15">
        <v>585319.57999999996</v>
      </c>
      <c r="D103" s="15">
        <v>6745</v>
      </c>
      <c r="E103" s="15">
        <v>51936</v>
      </c>
      <c r="F103" s="17">
        <f t="shared" si="23"/>
        <v>540128.57999999996</v>
      </c>
      <c r="G103" s="15">
        <v>269690</v>
      </c>
      <c r="H103" s="15">
        <v>269690</v>
      </c>
      <c r="I103" s="15">
        <v>269690</v>
      </c>
      <c r="J103" s="15">
        <v>269690</v>
      </c>
      <c r="K103" s="17">
        <f t="shared" si="24"/>
        <v>270438.57999999996</v>
      </c>
      <c r="L103" s="17">
        <f t="shared" si="25"/>
        <v>270438.57999999996</v>
      </c>
      <c r="M103" s="59"/>
      <c r="U103" s="59"/>
      <c r="V103" s="59"/>
      <c r="W103" s="59"/>
      <c r="X103" s="59"/>
    </row>
    <row r="104" spans="1:24" s="58" customFormat="1" ht="12.75" customHeight="1" x14ac:dyDescent="0.25">
      <c r="A104" s="25">
        <v>3800</v>
      </c>
      <c r="B104" s="7" t="s">
        <v>30</v>
      </c>
      <c r="C104" s="15">
        <v>240071</v>
      </c>
      <c r="D104" s="15">
        <v>0</v>
      </c>
      <c r="E104" s="15">
        <v>8625</v>
      </c>
      <c r="F104" s="17">
        <f t="shared" si="23"/>
        <v>231446</v>
      </c>
      <c r="G104" s="15">
        <v>195941</v>
      </c>
      <c r="H104" s="15">
        <v>195941</v>
      </c>
      <c r="I104" s="15">
        <v>195941</v>
      </c>
      <c r="J104" s="15">
        <v>195590</v>
      </c>
      <c r="K104" s="17">
        <f t="shared" si="24"/>
        <v>35505</v>
      </c>
      <c r="L104" s="17">
        <f t="shared" si="25"/>
        <v>35505</v>
      </c>
      <c r="M104" s="59"/>
      <c r="U104" s="59"/>
      <c r="V104" s="59"/>
      <c r="W104" s="59"/>
      <c r="X104" s="59"/>
    </row>
    <row r="105" spans="1:24" s="58" customFormat="1" ht="12" x14ac:dyDescent="0.25">
      <c r="A105" s="25">
        <v>3900</v>
      </c>
      <c r="B105" s="7" t="s">
        <v>38</v>
      </c>
      <c r="C105" s="15">
        <v>112990</v>
      </c>
      <c r="D105" s="15">
        <v>5608</v>
      </c>
      <c r="E105" s="15">
        <v>930</v>
      </c>
      <c r="F105" s="17">
        <f t="shared" si="23"/>
        <v>117668</v>
      </c>
      <c r="G105" s="15">
        <v>93296</v>
      </c>
      <c r="H105" s="15">
        <v>93296</v>
      </c>
      <c r="I105" s="15">
        <v>93296</v>
      </c>
      <c r="J105" s="15">
        <v>93296</v>
      </c>
      <c r="K105" s="17">
        <f t="shared" si="24"/>
        <v>24372</v>
      </c>
      <c r="L105" s="17">
        <f t="shared" si="25"/>
        <v>24372</v>
      </c>
      <c r="M105" s="59"/>
      <c r="U105" s="59"/>
      <c r="V105" s="59"/>
      <c r="W105" s="59"/>
      <c r="X105" s="59"/>
    </row>
    <row r="106" spans="1:24" s="58" customFormat="1" ht="14.25" customHeight="1" x14ac:dyDescent="0.25">
      <c r="A106" s="13" t="s">
        <v>9</v>
      </c>
      <c r="B106" s="14"/>
      <c r="C106" s="16">
        <f t="shared" ref="C106:J106" si="26">C97+C98+C99+C100+C101+C102+C103+C104+C105</f>
        <v>2311157.58</v>
      </c>
      <c r="D106" s="16">
        <f t="shared" si="26"/>
        <v>78131</v>
      </c>
      <c r="E106" s="16">
        <f t="shared" si="26"/>
        <v>78131</v>
      </c>
      <c r="F106" s="16">
        <f t="shared" si="26"/>
        <v>2311157.58</v>
      </c>
      <c r="G106" s="16">
        <f t="shared" si="26"/>
        <v>1830366.35</v>
      </c>
      <c r="H106" s="16">
        <f t="shared" si="26"/>
        <v>1830366.35</v>
      </c>
      <c r="I106" s="16">
        <f t="shared" si="26"/>
        <v>1830366.35</v>
      </c>
      <c r="J106" s="16">
        <f t="shared" si="26"/>
        <v>1749009</v>
      </c>
      <c r="K106" s="16">
        <f t="shared" ref="K106:L106" si="27">SUM(K97:K105)</f>
        <v>480791.23</v>
      </c>
      <c r="L106" s="16">
        <f t="shared" si="27"/>
        <v>480791.23</v>
      </c>
      <c r="M106" s="59"/>
      <c r="N106" s="28"/>
      <c r="U106" s="59"/>
      <c r="V106" s="59"/>
      <c r="W106" s="59"/>
      <c r="X106" s="59"/>
    </row>
    <row r="107" spans="1:24" s="58" customFormat="1" ht="8.25" customHeight="1" x14ac:dyDescent="0.25">
      <c r="A107" s="20"/>
      <c r="B107" s="20"/>
      <c r="C107" s="21"/>
      <c r="D107" s="21"/>
      <c r="E107" s="21"/>
      <c r="F107" s="21"/>
      <c r="G107" s="18"/>
      <c r="H107" s="18"/>
      <c r="I107" s="18"/>
      <c r="J107" s="21"/>
      <c r="K107" s="18"/>
      <c r="L107" s="18"/>
    </row>
    <row r="108" spans="1:24" s="58" customFormat="1" ht="16.5" customHeight="1" x14ac:dyDescent="0.25">
      <c r="A108" s="141" t="s">
        <v>42</v>
      </c>
      <c r="B108" s="142"/>
      <c r="C108" s="19">
        <f>C106+C96+C88</f>
        <v>49114428.579999998</v>
      </c>
      <c r="D108" s="19">
        <f t="shared" ref="D108:L108" si="28">D106+D96+D88</f>
        <v>204990</v>
      </c>
      <c r="E108" s="19">
        <f t="shared" si="28"/>
        <v>204990</v>
      </c>
      <c r="F108" s="19">
        <f t="shared" si="28"/>
        <v>49114428.579999998</v>
      </c>
      <c r="G108" s="19">
        <f t="shared" si="28"/>
        <v>45773522.350000001</v>
      </c>
      <c r="H108" s="19">
        <f t="shared" si="28"/>
        <v>45773522.350000001</v>
      </c>
      <c r="I108" s="19">
        <f t="shared" si="28"/>
        <v>45773522.350000001</v>
      </c>
      <c r="J108" s="19">
        <f t="shared" si="28"/>
        <v>45177416</v>
      </c>
      <c r="K108" s="19">
        <f t="shared" si="28"/>
        <v>3340906.23</v>
      </c>
      <c r="L108" s="19">
        <f t="shared" si="28"/>
        <v>3340906.23</v>
      </c>
      <c r="M108" s="59"/>
    </row>
    <row r="109" spans="1:24" s="58" customFormat="1" ht="16.5" customHeight="1" x14ac:dyDescent="0.25">
      <c r="B109" s="128"/>
      <c r="C109" s="128"/>
      <c r="D109" s="128"/>
      <c r="E109" s="128"/>
      <c r="F109" s="128"/>
      <c r="G109" s="128"/>
      <c r="H109" s="128"/>
      <c r="I109" s="128"/>
      <c r="J109" s="128"/>
      <c r="K109" s="128"/>
      <c r="L109" s="128"/>
      <c r="N109" s="59"/>
    </row>
    <row r="110" spans="1:24" s="58" customFormat="1" ht="15.75" customHeight="1" x14ac:dyDescent="0.25">
      <c r="C110" s="113"/>
      <c r="D110" s="113"/>
      <c r="E110" s="113"/>
      <c r="F110" s="113"/>
      <c r="G110" s="113"/>
      <c r="H110" s="184"/>
      <c r="I110" s="113"/>
      <c r="J110" s="113"/>
      <c r="K110" s="113"/>
      <c r="L110" s="113"/>
      <c r="N110" s="59"/>
    </row>
    <row r="111" spans="1:24" s="58" customFormat="1" ht="13.5" customHeight="1" x14ac:dyDescent="0.25">
      <c r="I111" s="59"/>
      <c r="J111" s="59"/>
      <c r="N111" s="59"/>
    </row>
    <row r="112" spans="1:24" s="58" customFormat="1" ht="12" x14ac:dyDescent="0.25">
      <c r="G112" s="110"/>
      <c r="H112" s="110"/>
      <c r="I112" s="110"/>
      <c r="J112" s="110"/>
    </row>
    <row r="113" s="58" customFormat="1" ht="12" x14ac:dyDescent="0.25"/>
    <row r="114" s="58" customFormat="1" ht="12" x14ac:dyDescent="0.25"/>
    <row r="115" s="58" customFormat="1" ht="12" x14ac:dyDescent="0.25"/>
    <row r="116" s="58" customFormat="1" ht="12" x14ac:dyDescent="0.25"/>
    <row r="117" s="58" customFormat="1" ht="12" x14ac:dyDescent="0.25"/>
    <row r="118" s="58" customFormat="1" ht="12" x14ac:dyDescent="0.25"/>
    <row r="119" s="58" customFormat="1" ht="12" x14ac:dyDescent="0.25"/>
    <row r="120" s="58" customFormat="1" ht="12" x14ac:dyDescent="0.25"/>
    <row r="121" s="58" customFormat="1" ht="12" x14ac:dyDescent="0.25"/>
    <row r="122" s="58" customFormat="1" ht="12" x14ac:dyDescent="0.25"/>
    <row r="132" spans="1:12" hidden="1" x14ac:dyDescent="0.25"/>
    <row r="133" spans="1:12" ht="18" x14ac:dyDescent="0.25">
      <c r="A133" s="129" t="s">
        <v>0</v>
      </c>
      <c r="B133" s="129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</row>
    <row r="135" spans="1:12" ht="15" x14ac:dyDescent="0.25">
      <c r="A135" s="130" t="s">
        <v>106</v>
      </c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</row>
    <row r="136" spans="1:12" x14ac:dyDescent="0.25">
      <c r="A136" s="131" t="s">
        <v>112</v>
      </c>
      <c r="B136" s="131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</row>
    <row r="137" spans="1:12" x14ac:dyDescent="0.25">
      <c r="A137" s="131" t="s">
        <v>114</v>
      </c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</row>
    <row r="138" spans="1:12" ht="8.25" customHeight="1" x14ac:dyDescent="0.25">
      <c r="A138" s="112"/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</row>
    <row r="139" spans="1:12" x14ac:dyDescent="0.25">
      <c r="A139" s="24" t="s">
        <v>32</v>
      </c>
      <c r="B139" s="23" t="s">
        <v>37</v>
      </c>
      <c r="C139" s="24" t="s">
        <v>33</v>
      </c>
      <c r="D139" s="23" t="s">
        <v>35</v>
      </c>
      <c r="E139" s="112"/>
      <c r="F139" s="112"/>
      <c r="G139" s="24" t="s">
        <v>34</v>
      </c>
      <c r="H139" s="23" t="s">
        <v>36</v>
      </c>
      <c r="I139" s="112"/>
      <c r="J139" s="112"/>
      <c r="K139" s="112"/>
      <c r="L139" s="112"/>
    </row>
    <row r="140" spans="1:12" x14ac:dyDescent="0.25">
      <c r="A140" s="24"/>
      <c r="B140" s="23"/>
      <c r="C140" s="24"/>
      <c r="D140" s="23"/>
      <c r="E140" s="112"/>
      <c r="F140" s="112"/>
      <c r="G140" s="24"/>
      <c r="H140" s="23"/>
      <c r="I140" s="112"/>
      <c r="J140" s="112"/>
      <c r="K140" s="112"/>
      <c r="L140" s="112"/>
    </row>
    <row r="141" spans="1:12" s="23" customFormat="1" ht="12.75" x14ac:dyDescent="0.25">
      <c r="A141" s="23" t="s">
        <v>113</v>
      </c>
    </row>
    <row r="142" spans="1:12" s="2" customFormat="1" ht="16.5" customHeight="1" x14ac:dyDescent="0.25">
      <c r="A142" s="132" t="s">
        <v>3</v>
      </c>
      <c r="B142" s="133"/>
      <c r="C142" s="146" t="s">
        <v>46</v>
      </c>
      <c r="D142" s="146"/>
      <c r="E142" s="146"/>
      <c r="F142" s="146"/>
      <c r="G142" s="146" t="s">
        <v>5</v>
      </c>
      <c r="H142" s="146" t="s">
        <v>2</v>
      </c>
      <c r="I142" s="147" t="s">
        <v>57</v>
      </c>
      <c r="J142" s="146" t="s">
        <v>6</v>
      </c>
      <c r="K142" s="143" t="s">
        <v>7</v>
      </c>
      <c r="L142" s="143" t="s">
        <v>8</v>
      </c>
    </row>
    <row r="143" spans="1:12" s="2" customFormat="1" ht="17.25" customHeight="1" x14ac:dyDescent="0.25">
      <c r="A143" s="134"/>
      <c r="B143" s="135"/>
      <c r="C143" s="147" t="s">
        <v>4</v>
      </c>
      <c r="D143" s="147" t="s">
        <v>55</v>
      </c>
      <c r="E143" s="147" t="s">
        <v>56</v>
      </c>
      <c r="F143" s="149" t="s">
        <v>1</v>
      </c>
      <c r="G143" s="146"/>
      <c r="H143" s="146"/>
      <c r="I143" s="151"/>
      <c r="J143" s="146"/>
      <c r="K143" s="143"/>
      <c r="L143" s="143"/>
    </row>
    <row r="144" spans="1:12" s="2" customFormat="1" ht="17.25" customHeight="1" x14ac:dyDescent="0.25">
      <c r="A144" s="136"/>
      <c r="B144" s="137"/>
      <c r="C144" s="148"/>
      <c r="D144" s="148"/>
      <c r="E144" s="148"/>
      <c r="F144" s="150"/>
      <c r="G144" s="146"/>
      <c r="H144" s="146"/>
      <c r="I144" s="148"/>
      <c r="J144" s="146"/>
      <c r="K144" s="143"/>
      <c r="L144" s="143"/>
    </row>
    <row r="145" spans="1:24" s="58" customFormat="1" ht="14.25" hidden="1" customHeight="1" x14ac:dyDescent="0.25">
      <c r="A145" s="25">
        <v>1100</v>
      </c>
      <c r="B145" s="7" t="s">
        <v>14</v>
      </c>
      <c r="C145" s="15">
        <v>0</v>
      </c>
      <c r="D145" s="15">
        <v>0</v>
      </c>
      <c r="E145" s="15">
        <v>0</v>
      </c>
      <c r="F145" s="17">
        <f>C145+D145-E145</f>
        <v>0</v>
      </c>
      <c r="G145" s="15">
        <v>0</v>
      </c>
      <c r="H145" s="15">
        <v>0</v>
      </c>
      <c r="I145" s="15">
        <v>0</v>
      </c>
      <c r="J145" s="15">
        <v>0</v>
      </c>
      <c r="K145" s="17">
        <f>F145-G145</f>
        <v>0</v>
      </c>
      <c r="L145" s="17">
        <f>F145-H145</f>
        <v>0</v>
      </c>
      <c r="U145" s="59"/>
      <c r="V145" s="59"/>
      <c r="W145" s="59"/>
      <c r="X145" s="59"/>
    </row>
    <row r="146" spans="1:24" s="58" customFormat="1" ht="14.25" customHeight="1" x14ac:dyDescent="0.25">
      <c r="A146" s="25">
        <v>1200</v>
      </c>
      <c r="B146" s="7" t="s">
        <v>61</v>
      </c>
      <c r="C146" s="15">
        <v>155998.63</v>
      </c>
      <c r="D146" s="15">
        <v>0</v>
      </c>
      <c r="E146" s="15">
        <v>0</v>
      </c>
      <c r="F146" s="17">
        <f>C146+D146-E146</f>
        <v>155998.63</v>
      </c>
      <c r="G146" s="15">
        <v>76676.960000000006</v>
      </c>
      <c r="H146" s="15">
        <v>76676.960000000006</v>
      </c>
      <c r="I146" s="15">
        <v>76676.960000000006</v>
      </c>
      <c r="J146" s="15">
        <v>76676.960000000006</v>
      </c>
      <c r="K146" s="17">
        <f t="shared" ref="K146:K149" si="29">F146-G146</f>
        <v>79321.67</v>
      </c>
      <c r="L146" s="17">
        <f>F146-H146</f>
        <v>79321.67</v>
      </c>
      <c r="U146" s="59"/>
      <c r="V146" s="59"/>
      <c r="W146" s="59"/>
      <c r="X146" s="59"/>
    </row>
    <row r="147" spans="1:24" s="58" customFormat="1" ht="12.75" customHeight="1" x14ac:dyDescent="0.25">
      <c r="A147" s="25">
        <v>1300</v>
      </c>
      <c r="B147" s="7" t="s">
        <v>15</v>
      </c>
      <c r="C147" s="15">
        <v>3549766.66</v>
      </c>
      <c r="D147" s="15">
        <v>0</v>
      </c>
      <c r="E147" s="15">
        <v>0</v>
      </c>
      <c r="F147" s="17">
        <f t="shared" ref="F147:F149" si="30">C147+D147-E147</f>
        <v>3549766.66</v>
      </c>
      <c r="G147" s="15">
        <v>3317356.95</v>
      </c>
      <c r="H147" s="15">
        <v>3317356.95</v>
      </c>
      <c r="I147" s="15">
        <v>3317356.95</v>
      </c>
      <c r="J147" s="15">
        <v>3317356.95</v>
      </c>
      <c r="K147" s="17">
        <f t="shared" si="29"/>
        <v>232409.70999999996</v>
      </c>
      <c r="L147" s="17">
        <f t="shared" ref="L147:L149" si="31">F147-H147</f>
        <v>232409.70999999996</v>
      </c>
      <c r="U147" s="59"/>
      <c r="V147" s="59"/>
      <c r="W147" s="59"/>
      <c r="X147" s="59"/>
    </row>
    <row r="148" spans="1:24" s="58" customFormat="1" ht="12.75" hidden="1" customHeight="1" x14ac:dyDescent="0.25">
      <c r="A148" s="25">
        <v>1400</v>
      </c>
      <c r="B148" s="7" t="s">
        <v>16</v>
      </c>
      <c r="C148" s="15">
        <v>0</v>
      </c>
      <c r="D148" s="15">
        <v>0</v>
      </c>
      <c r="E148" s="15">
        <v>0</v>
      </c>
      <c r="F148" s="17">
        <f t="shared" si="30"/>
        <v>0</v>
      </c>
      <c r="G148" s="15">
        <v>0</v>
      </c>
      <c r="H148" s="15">
        <v>0</v>
      </c>
      <c r="I148" s="15">
        <v>0</v>
      </c>
      <c r="J148" s="15">
        <v>0</v>
      </c>
      <c r="K148" s="17">
        <f t="shared" si="29"/>
        <v>0</v>
      </c>
      <c r="L148" s="17">
        <f t="shared" si="31"/>
        <v>0</v>
      </c>
      <c r="U148" s="59"/>
      <c r="V148" s="59"/>
      <c r="W148" s="59"/>
      <c r="X148" s="59"/>
    </row>
    <row r="149" spans="1:24" s="58" customFormat="1" ht="12" hidden="1" x14ac:dyDescent="0.25">
      <c r="A149" s="25">
        <v>1500</v>
      </c>
      <c r="B149" s="7" t="s">
        <v>17</v>
      </c>
      <c r="C149" s="15">
        <v>0</v>
      </c>
      <c r="D149" s="15">
        <v>0</v>
      </c>
      <c r="E149" s="15">
        <v>0</v>
      </c>
      <c r="F149" s="17">
        <f t="shared" si="30"/>
        <v>0</v>
      </c>
      <c r="G149" s="15">
        <v>0</v>
      </c>
      <c r="H149" s="15">
        <v>0</v>
      </c>
      <c r="I149" s="15">
        <v>0</v>
      </c>
      <c r="J149" s="15">
        <v>0</v>
      </c>
      <c r="K149" s="17">
        <f t="shared" si="29"/>
        <v>0</v>
      </c>
      <c r="L149" s="17">
        <f t="shared" si="31"/>
        <v>0</v>
      </c>
      <c r="U149" s="59"/>
      <c r="V149" s="59"/>
      <c r="W149" s="59"/>
      <c r="X149" s="59"/>
    </row>
    <row r="150" spans="1:24" s="58" customFormat="1" ht="15" customHeight="1" x14ac:dyDescent="0.25">
      <c r="A150" s="9" t="s">
        <v>11</v>
      </c>
      <c r="B150" s="10"/>
      <c r="C150" s="16">
        <f t="shared" ref="C150:L150" si="32">SUM(C145:C149)</f>
        <v>3705765.29</v>
      </c>
      <c r="D150" s="16">
        <f t="shared" si="32"/>
        <v>0</v>
      </c>
      <c r="E150" s="16">
        <f t="shared" si="32"/>
        <v>0</v>
      </c>
      <c r="F150" s="16">
        <f t="shared" si="32"/>
        <v>3705765.29</v>
      </c>
      <c r="G150" s="16">
        <f t="shared" si="32"/>
        <v>3394033.91</v>
      </c>
      <c r="H150" s="16">
        <f t="shared" si="32"/>
        <v>3394033.91</v>
      </c>
      <c r="I150" s="16">
        <f t="shared" si="32"/>
        <v>3394033.91</v>
      </c>
      <c r="J150" s="16">
        <f t="shared" si="32"/>
        <v>3394033.91</v>
      </c>
      <c r="K150" s="16">
        <f t="shared" si="32"/>
        <v>311731.37999999995</v>
      </c>
      <c r="L150" s="16">
        <f t="shared" si="32"/>
        <v>311731.37999999995</v>
      </c>
      <c r="N150" s="28"/>
      <c r="U150" s="59"/>
      <c r="V150" s="59"/>
      <c r="W150" s="59"/>
      <c r="X150" s="59"/>
    </row>
    <row r="151" spans="1:24" s="58" customFormat="1" ht="13.5" customHeight="1" x14ac:dyDescent="0.25">
      <c r="A151" s="25">
        <v>2100</v>
      </c>
      <c r="B151" s="7" t="s">
        <v>18</v>
      </c>
      <c r="C151" s="15">
        <v>1045929.4</v>
      </c>
      <c r="D151" s="15">
        <v>6160.61</v>
      </c>
      <c r="E151" s="15">
        <v>3415.1</v>
      </c>
      <c r="F151" s="17">
        <f t="shared" ref="F151:F157" si="33">C151+D151-E151</f>
        <v>1048674.9099999999</v>
      </c>
      <c r="G151" s="15">
        <v>917134.24</v>
      </c>
      <c r="H151" s="15">
        <v>917134.24</v>
      </c>
      <c r="I151" s="15">
        <v>917134.24</v>
      </c>
      <c r="J151" s="15">
        <v>800728.27</v>
      </c>
      <c r="K151" s="17">
        <f t="shared" ref="K151:K157" si="34">F151-G151</f>
        <v>131540.66999999993</v>
      </c>
      <c r="L151" s="17">
        <f t="shared" ref="L151:L157" si="35">F151-H151</f>
        <v>131540.66999999993</v>
      </c>
      <c r="M151" s="59"/>
      <c r="U151" s="59"/>
      <c r="V151" s="59"/>
      <c r="W151" s="59"/>
      <c r="X151" s="59"/>
    </row>
    <row r="152" spans="1:24" s="58" customFormat="1" ht="14.25" customHeight="1" x14ac:dyDescent="0.25">
      <c r="A152" s="25">
        <v>2200</v>
      </c>
      <c r="B152" s="7" t="s">
        <v>19</v>
      </c>
      <c r="C152" s="15">
        <v>129655.7</v>
      </c>
      <c r="D152" s="15">
        <v>1959</v>
      </c>
      <c r="E152" s="15">
        <v>5362.46</v>
      </c>
      <c r="F152" s="17">
        <f t="shared" si="33"/>
        <v>126252.24</v>
      </c>
      <c r="G152" s="15">
        <v>79443.28</v>
      </c>
      <c r="H152" s="15">
        <v>79443.28</v>
      </c>
      <c r="I152" s="15">
        <v>79443.28</v>
      </c>
      <c r="J152" s="15">
        <v>79443.28</v>
      </c>
      <c r="K152" s="17">
        <f t="shared" si="34"/>
        <v>46808.960000000006</v>
      </c>
      <c r="L152" s="17">
        <f t="shared" si="35"/>
        <v>46808.960000000006</v>
      </c>
      <c r="M152" s="59"/>
      <c r="N152" s="59"/>
      <c r="U152" s="59"/>
      <c r="V152" s="59"/>
      <c r="W152" s="59"/>
      <c r="X152" s="59"/>
    </row>
    <row r="153" spans="1:24" s="58" customFormat="1" ht="14.25" customHeight="1" x14ac:dyDescent="0.25">
      <c r="A153" s="25">
        <v>2400</v>
      </c>
      <c r="B153" s="7" t="s">
        <v>20</v>
      </c>
      <c r="C153" s="15">
        <v>262544.59000000003</v>
      </c>
      <c r="D153" s="15">
        <f>59479.79-1</f>
        <v>59478.79</v>
      </c>
      <c r="E153" s="15">
        <v>0</v>
      </c>
      <c r="F153" s="17">
        <f t="shared" si="33"/>
        <v>322023.38</v>
      </c>
      <c r="G153" s="15">
        <v>319470.45</v>
      </c>
      <c r="H153" s="15">
        <v>319470.45</v>
      </c>
      <c r="I153" s="15">
        <v>319470.45</v>
      </c>
      <c r="J153" s="15">
        <v>318709.45</v>
      </c>
      <c r="K153" s="17">
        <f t="shared" si="34"/>
        <v>2552.929999999993</v>
      </c>
      <c r="L153" s="17">
        <f t="shared" si="35"/>
        <v>2552.929999999993</v>
      </c>
      <c r="M153" s="59"/>
      <c r="U153" s="59"/>
      <c r="V153" s="59"/>
      <c r="W153" s="59"/>
      <c r="X153" s="59"/>
    </row>
    <row r="154" spans="1:24" s="58" customFormat="1" ht="21" customHeight="1" x14ac:dyDescent="0.25">
      <c r="A154" s="25">
        <v>2500</v>
      </c>
      <c r="B154" s="8" t="s">
        <v>22</v>
      </c>
      <c r="C154" s="15">
        <v>25951.13</v>
      </c>
      <c r="D154" s="15">
        <v>0</v>
      </c>
      <c r="E154" s="15">
        <v>6304.46</v>
      </c>
      <c r="F154" s="17">
        <f t="shared" si="33"/>
        <v>19646.670000000002</v>
      </c>
      <c r="G154" s="15">
        <v>12988.15</v>
      </c>
      <c r="H154" s="15">
        <v>12988.15</v>
      </c>
      <c r="I154" s="15">
        <v>12988.15</v>
      </c>
      <c r="J154" s="15">
        <v>12988.15</v>
      </c>
      <c r="K154" s="17">
        <f t="shared" si="34"/>
        <v>6658.5200000000023</v>
      </c>
      <c r="L154" s="17">
        <f t="shared" si="35"/>
        <v>6658.5200000000023</v>
      </c>
      <c r="M154" s="28"/>
      <c r="U154" s="59"/>
      <c r="V154" s="59"/>
      <c r="W154" s="59"/>
      <c r="X154" s="59"/>
    </row>
    <row r="155" spans="1:24" s="58" customFormat="1" ht="12" x14ac:dyDescent="0.25">
      <c r="A155" s="25">
        <v>2600</v>
      </c>
      <c r="B155" s="7" t="s">
        <v>10</v>
      </c>
      <c r="C155" s="15">
        <v>116625.23</v>
      </c>
      <c r="D155" s="15">
        <v>0</v>
      </c>
      <c r="E155" s="15">
        <v>15302.6</v>
      </c>
      <c r="F155" s="17">
        <f t="shared" si="33"/>
        <v>101322.62999999999</v>
      </c>
      <c r="G155" s="15">
        <v>59887.360000000001</v>
      </c>
      <c r="H155" s="15">
        <v>59887.360000000001</v>
      </c>
      <c r="I155" s="15">
        <v>59887.360000000001</v>
      </c>
      <c r="J155" s="15">
        <v>59887.360000000001</v>
      </c>
      <c r="K155" s="17">
        <f t="shared" si="34"/>
        <v>41435.26999999999</v>
      </c>
      <c r="L155" s="17">
        <f t="shared" si="35"/>
        <v>41435.26999999999</v>
      </c>
      <c r="M155" s="59"/>
      <c r="U155" s="59"/>
      <c r="V155" s="59"/>
      <c r="W155" s="59"/>
      <c r="X155" s="59"/>
    </row>
    <row r="156" spans="1:24" s="58" customFormat="1" ht="22.5" x14ac:dyDescent="0.25">
      <c r="A156" s="25">
        <v>2700</v>
      </c>
      <c r="B156" s="8" t="s">
        <v>21</v>
      </c>
      <c r="C156" s="15">
        <v>10000</v>
      </c>
      <c r="D156" s="15">
        <v>0</v>
      </c>
      <c r="E156" s="15">
        <v>0</v>
      </c>
      <c r="F156" s="17">
        <f t="shared" si="33"/>
        <v>10000</v>
      </c>
      <c r="G156" s="15">
        <v>6759.59</v>
      </c>
      <c r="H156" s="15">
        <v>6759.59</v>
      </c>
      <c r="I156" s="15">
        <v>6759.59</v>
      </c>
      <c r="J156" s="15">
        <v>6759.59</v>
      </c>
      <c r="K156" s="17">
        <f t="shared" si="34"/>
        <v>3240.41</v>
      </c>
      <c r="L156" s="17">
        <f t="shared" si="35"/>
        <v>3240.41</v>
      </c>
      <c r="M156" s="59"/>
      <c r="U156" s="59"/>
      <c r="V156" s="59"/>
      <c r="W156" s="59"/>
      <c r="X156" s="59"/>
    </row>
    <row r="157" spans="1:24" s="58" customFormat="1" ht="12" x14ac:dyDescent="0.25">
      <c r="A157" s="25">
        <v>2900</v>
      </c>
      <c r="B157" s="8" t="s">
        <v>39</v>
      </c>
      <c r="C157" s="15">
        <v>98271.63</v>
      </c>
      <c r="D157" s="15">
        <v>11838.3</v>
      </c>
      <c r="E157" s="15">
        <v>20114.12</v>
      </c>
      <c r="F157" s="17">
        <f t="shared" si="33"/>
        <v>89995.810000000012</v>
      </c>
      <c r="G157" s="15">
        <v>84234.41</v>
      </c>
      <c r="H157" s="15">
        <v>84234.41</v>
      </c>
      <c r="I157" s="15">
        <v>84234.41</v>
      </c>
      <c r="J157" s="15">
        <v>84234.41</v>
      </c>
      <c r="K157" s="17">
        <f t="shared" si="34"/>
        <v>5761.4000000000087</v>
      </c>
      <c r="L157" s="17">
        <f t="shared" si="35"/>
        <v>5761.4000000000087</v>
      </c>
      <c r="M157" s="59"/>
      <c r="U157" s="59"/>
      <c r="V157" s="59"/>
      <c r="W157" s="59"/>
      <c r="X157" s="59"/>
    </row>
    <row r="158" spans="1:24" s="58" customFormat="1" ht="15.75" customHeight="1" x14ac:dyDescent="0.25">
      <c r="A158" s="9" t="s">
        <v>12</v>
      </c>
      <c r="B158" s="10"/>
      <c r="C158" s="16">
        <f t="shared" ref="C158:J158" si="36">C151+C152+C153+C154+C155+C156+C157</f>
        <v>1688977.6800000002</v>
      </c>
      <c r="D158" s="16">
        <f t="shared" si="36"/>
        <v>79436.7</v>
      </c>
      <c r="E158" s="16">
        <f t="shared" si="36"/>
        <v>50498.740000000005</v>
      </c>
      <c r="F158" s="16">
        <f t="shared" si="36"/>
        <v>1717915.6399999997</v>
      </c>
      <c r="G158" s="16">
        <f t="shared" si="36"/>
        <v>1479917.48</v>
      </c>
      <c r="H158" s="16">
        <f t="shared" si="36"/>
        <v>1479917.48</v>
      </c>
      <c r="I158" s="16">
        <f t="shared" si="36"/>
        <v>1479917.48</v>
      </c>
      <c r="J158" s="16">
        <f t="shared" si="36"/>
        <v>1362750.51</v>
      </c>
      <c r="K158" s="16">
        <f t="shared" ref="K158:L158" si="37">SUM(K151:K157)</f>
        <v>237998.15999999992</v>
      </c>
      <c r="L158" s="16">
        <f t="shared" si="37"/>
        <v>237998.15999999992</v>
      </c>
      <c r="M158" s="59"/>
      <c r="N158" s="28"/>
      <c r="U158" s="59"/>
      <c r="V158" s="59"/>
      <c r="W158" s="59"/>
      <c r="X158" s="59"/>
    </row>
    <row r="159" spans="1:24" s="58" customFormat="1" ht="14.25" customHeight="1" x14ac:dyDescent="0.25">
      <c r="A159" s="25">
        <v>3100</v>
      </c>
      <c r="B159" s="7" t="s">
        <v>23</v>
      </c>
      <c r="C159" s="15">
        <v>2807380.99</v>
      </c>
      <c r="D159" s="15">
        <v>17445.599999999999</v>
      </c>
      <c r="E159" s="15">
        <v>128572.06</v>
      </c>
      <c r="F159" s="17">
        <f t="shared" ref="F159:F166" si="38">C159+D159-E159</f>
        <v>2696254.5300000003</v>
      </c>
      <c r="G159" s="15">
        <v>2603518.75</v>
      </c>
      <c r="H159" s="15">
        <v>2603518.75</v>
      </c>
      <c r="I159" s="15">
        <v>2603518.75</v>
      </c>
      <c r="J159" s="15">
        <v>2483263.04</v>
      </c>
      <c r="K159" s="17">
        <f t="shared" ref="K159:K167" si="39">F159-G159</f>
        <v>92735.780000000261</v>
      </c>
      <c r="L159" s="17">
        <f t="shared" ref="L159:L167" si="40">F159-H159</f>
        <v>92735.780000000261</v>
      </c>
      <c r="M159" s="59"/>
      <c r="U159" s="59"/>
      <c r="V159" s="59"/>
      <c r="W159" s="59"/>
      <c r="X159" s="59"/>
    </row>
    <row r="160" spans="1:24" s="58" customFormat="1" ht="14.25" customHeight="1" x14ac:dyDescent="0.25">
      <c r="A160" s="25">
        <v>3200</v>
      </c>
      <c r="B160" s="7" t="s">
        <v>24</v>
      </c>
      <c r="C160" s="15">
        <v>296054.95</v>
      </c>
      <c r="D160" s="15">
        <v>13350.44</v>
      </c>
      <c r="E160" s="15">
        <v>7806.2879999999996</v>
      </c>
      <c r="F160" s="17">
        <f t="shared" si="38"/>
        <v>301599.10200000001</v>
      </c>
      <c r="G160" s="15">
        <v>238171.9</v>
      </c>
      <c r="H160" s="15">
        <v>238171.9</v>
      </c>
      <c r="I160" s="15">
        <v>238171.9</v>
      </c>
      <c r="J160" s="15">
        <v>238171.9</v>
      </c>
      <c r="K160" s="17">
        <f t="shared" si="39"/>
        <v>63427.202000000019</v>
      </c>
      <c r="L160" s="17">
        <f t="shared" si="40"/>
        <v>63427.202000000019</v>
      </c>
      <c r="M160" s="59"/>
      <c r="U160" s="59"/>
      <c r="V160" s="59"/>
      <c r="W160" s="59"/>
      <c r="X160" s="59"/>
    </row>
    <row r="161" spans="1:29" s="58" customFormat="1" ht="22.5" x14ac:dyDescent="0.25">
      <c r="A161" s="25">
        <v>3300</v>
      </c>
      <c r="B161" s="8" t="s">
        <v>25</v>
      </c>
      <c r="C161" s="15">
        <v>2618684.2999999998</v>
      </c>
      <c r="D161" s="15">
        <v>52974.3</v>
      </c>
      <c r="E161" s="15">
        <v>0</v>
      </c>
      <c r="F161" s="17">
        <f t="shared" si="38"/>
        <v>2671658.5999999996</v>
      </c>
      <c r="G161" s="15">
        <v>2529996.9300000002</v>
      </c>
      <c r="H161" s="15">
        <v>2529996.9300000002</v>
      </c>
      <c r="I161" s="15">
        <v>2529996.9300000002</v>
      </c>
      <c r="J161" s="15">
        <v>2213374.9300000002</v>
      </c>
      <c r="K161" s="17">
        <f t="shared" si="39"/>
        <v>141661.66999999946</v>
      </c>
      <c r="L161" s="17">
        <f t="shared" si="40"/>
        <v>141661.66999999946</v>
      </c>
      <c r="M161" s="59"/>
      <c r="U161" s="59"/>
      <c r="V161" s="59"/>
      <c r="W161" s="59"/>
      <c r="X161" s="59"/>
    </row>
    <row r="162" spans="1:29" s="58" customFormat="1" ht="22.5" x14ac:dyDescent="0.25">
      <c r="A162" s="25">
        <v>3400</v>
      </c>
      <c r="B162" s="8" t="s">
        <v>26</v>
      </c>
      <c r="C162" s="15">
        <v>396747.3</v>
      </c>
      <c r="D162" s="15">
        <v>26261.72</v>
      </c>
      <c r="E162" s="15">
        <v>0</v>
      </c>
      <c r="F162" s="17">
        <f t="shared" si="38"/>
        <v>423009.02</v>
      </c>
      <c r="G162" s="15">
        <v>411641.22</v>
      </c>
      <c r="H162" s="15">
        <v>411641.22</v>
      </c>
      <c r="I162" s="15">
        <v>411641.22</v>
      </c>
      <c r="J162" s="15">
        <v>411641.22</v>
      </c>
      <c r="K162" s="17">
        <f t="shared" si="39"/>
        <v>11367.800000000047</v>
      </c>
      <c r="L162" s="17">
        <f t="shared" si="40"/>
        <v>11367.800000000047</v>
      </c>
      <c r="M162" s="59"/>
      <c r="U162" s="59"/>
      <c r="V162" s="59"/>
      <c r="W162" s="59"/>
      <c r="X162" s="59"/>
    </row>
    <row r="163" spans="1:29" s="58" customFormat="1" ht="12" x14ac:dyDescent="0.25">
      <c r="A163" s="11">
        <v>3500</v>
      </c>
      <c r="B163" s="12" t="s">
        <v>27</v>
      </c>
      <c r="C163" s="15">
        <v>3046375.41</v>
      </c>
      <c r="D163" s="15">
        <v>76133.100000000006</v>
      </c>
      <c r="E163" s="15">
        <v>560</v>
      </c>
      <c r="F163" s="17">
        <f t="shared" si="38"/>
        <v>3121948.5100000002</v>
      </c>
      <c r="G163" s="15">
        <v>2989690.24</v>
      </c>
      <c r="H163" s="15">
        <v>2989690.24</v>
      </c>
      <c r="I163" s="15">
        <v>2989690.24</v>
      </c>
      <c r="J163" s="15">
        <v>2921133.24</v>
      </c>
      <c r="K163" s="17">
        <f t="shared" si="39"/>
        <v>132258.27000000002</v>
      </c>
      <c r="L163" s="17">
        <f t="shared" si="40"/>
        <v>132258.27000000002</v>
      </c>
      <c r="M163" s="59"/>
      <c r="U163" s="59"/>
      <c r="V163" s="59"/>
      <c r="W163" s="59"/>
      <c r="X163" s="59"/>
    </row>
    <row r="164" spans="1:29" s="58" customFormat="1" ht="22.5" x14ac:dyDescent="0.25">
      <c r="A164" s="11">
        <v>3600</v>
      </c>
      <c r="B164" s="22" t="s">
        <v>28</v>
      </c>
      <c r="C164" s="15">
        <v>586080.38</v>
      </c>
      <c r="D164" s="15">
        <v>5698.48</v>
      </c>
      <c r="E164" s="15">
        <v>0</v>
      </c>
      <c r="F164" s="17">
        <f t="shared" si="38"/>
        <v>591778.86</v>
      </c>
      <c r="G164" s="15">
        <v>562694.06999999995</v>
      </c>
      <c r="H164" s="15">
        <v>562694.06999999995</v>
      </c>
      <c r="I164" s="15">
        <v>562694.06999999995</v>
      </c>
      <c r="J164" s="15">
        <v>435098.06</v>
      </c>
      <c r="K164" s="17">
        <f t="shared" si="39"/>
        <v>29084.790000000037</v>
      </c>
      <c r="L164" s="17">
        <f t="shared" si="40"/>
        <v>29084.790000000037</v>
      </c>
      <c r="M164" s="59"/>
      <c r="U164" s="59"/>
      <c r="V164" s="59"/>
      <c r="W164" s="59"/>
      <c r="X164" s="59"/>
    </row>
    <row r="165" spans="1:29" s="58" customFormat="1" ht="13.5" customHeight="1" x14ac:dyDescent="0.25">
      <c r="A165" s="25">
        <v>3700</v>
      </c>
      <c r="B165" s="7" t="s">
        <v>29</v>
      </c>
      <c r="C165" s="15">
        <v>142162.41</v>
      </c>
      <c r="D165" s="15">
        <v>0</v>
      </c>
      <c r="E165" s="15">
        <v>0</v>
      </c>
      <c r="F165" s="17">
        <f t="shared" si="38"/>
        <v>142162.41</v>
      </c>
      <c r="G165" s="15">
        <v>62682.77</v>
      </c>
      <c r="H165" s="15">
        <v>62682.77</v>
      </c>
      <c r="I165" s="15">
        <v>62682.77</v>
      </c>
      <c r="J165" s="15">
        <v>62682.77</v>
      </c>
      <c r="K165" s="17">
        <f t="shared" si="39"/>
        <v>79479.640000000014</v>
      </c>
      <c r="L165" s="17">
        <f t="shared" si="40"/>
        <v>79479.640000000014</v>
      </c>
      <c r="M165" s="59"/>
      <c r="U165" s="59"/>
      <c r="V165" s="59"/>
      <c r="W165" s="59"/>
      <c r="X165" s="59"/>
    </row>
    <row r="166" spans="1:29" s="58" customFormat="1" ht="12.75" customHeight="1" x14ac:dyDescent="0.25">
      <c r="A166" s="25">
        <v>3800</v>
      </c>
      <c r="B166" s="7" t="s">
        <v>30</v>
      </c>
      <c r="C166" s="15">
        <v>95780</v>
      </c>
      <c r="D166" s="15">
        <v>1763.2</v>
      </c>
      <c r="E166" s="15">
        <v>0</v>
      </c>
      <c r="F166" s="17">
        <f t="shared" si="38"/>
        <v>97543.2</v>
      </c>
      <c r="G166" s="15">
        <v>91386.2</v>
      </c>
      <c r="H166" s="15">
        <v>91386.2</v>
      </c>
      <c r="I166" s="15">
        <v>91386.2</v>
      </c>
      <c r="J166" s="15">
        <v>91386.2</v>
      </c>
      <c r="K166" s="17">
        <f t="shared" si="39"/>
        <v>6157</v>
      </c>
      <c r="L166" s="17">
        <f t="shared" si="40"/>
        <v>6157</v>
      </c>
      <c r="M166" s="59"/>
      <c r="U166" s="59"/>
      <c r="V166" s="59"/>
      <c r="W166" s="59"/>
      <c r="X166" s="59"/>
    </row>
    <row r="167" spans="1:29" s="58" customFormat="1" ht="12" x14ac:dyDescent="0.25">
      <c r="A167" s="25">
        <v>3900</v>
      </c>
      <c r="B167" s="7" t="s">
        <v>38</v>
      </c>
      <c r="C167" s="15">
        <v>7479475.1200000001</v>
      </c>
      <c r="D167" s="15">
        <v>2574871.0699999998</v>
      </c>
      <c r="E167" s="15">
        <v>85626.46</v>
      </c>
      <c r="F167" s="17">
        <f>C167+D167-E167</f>
        <v>9968719.7299999986</v>
      </c>
      <c r="G167" s="15">
        <v>5564332.3099999996</v>
      </c>
      <c r="H167" s="15">
        <v>5564332.3099999996</v>
      </c>
      <c r="I167" s="15">
        <v>5564332.3099999996</v>
      </c>
      <c r="J167" s="15">
        <v>5284133.3099999996</v>
      </c>
      <c r="K167" s="17">
        <f t="shared" si="39"/>
        <v>4404387.419999999</v>
      </c>
      <c r="L167" s="17">
        <f t="shared" si="40"/>
        <v>4404387.419999999</v>
      </c>
      <c r="M167" s="59"/>
      <c r="U167" s="59"/>
      <c r="V167" s="59"/>
      <c r="W167" s="59"/>
      <c r="X167" s="59"/>
    </row>
    <row r="168" spans="1:29" s="58" customFormat="1" ht="14.25" customHeight="1" x14ac:dyDescent="0.25">
      <c r="A168" s="13" t="s">
        <v>9</v>
      </c>
      <c r="B168" s="14"/>
      <c r="C168" s="16">
        <f t="shared" ref="C168:J168" si="41">C159+C160+C161+C162+C163+C164+C165+C166+C167</f>
        <v>17468740.859999999</v>
      </c>
      <c r="D168" s="16">
        <f t="shared" si="41"/>
        <v>2768497.9099999997</v>
      </c>
      <c r="E168" s="16">
        <f t="shared" si="41"/>
        <v>222564.80800000002</v>
      </c>
      <c r="F168" s="16">
        <f t="shared" si="41"/>
        <v>20014673.961999997</v>
      </c>
      <c r="G168" s="16">
        <f t="shared" si="41"/>
        <v>15054114.389999997</v>
      </c>
      <c r="H168" s="16">
        <f t="shared" si="41"/>
        <v>15054114.389999997</v>
      </c>
      <c r="I168" s="16">
        <f t="shared" si="41"/>
        <v>15054114.389999997</v>
      </c>
      <c r="J168" s="16">
        <f>SUM(J159:J167)</f>
        <v>14140884.669999998</v>
      </c>
      <c r="K168" s="16">
        <f t="shared" ref="K168:L168" si="42">SUM(K159:K167)</f>
        <v>4960559.5719999988</v>
      </c>
      <c r="L168" s="16">
        <f t="shared" si="42"/>
        <v>4960559.5719999988</v>
      </c>
      <c r="M168" s="59"/>
      <c r="N168" s="28"/>
      <c r="U168" s="59"/>
      <c r="V168" s="59"/>
      <c r="W168" s="59"/>
      <c r="X168" s="59"/>
    </row>
    <row r="169" spans="1:29" s="58" customFormat="1" ht="13.5" customHeight="1" x14ac:dyDescent="0.25">
      <c r="A169" s="11">
        <v>4400</v>
      </c>
      <c r="B169" s="12" t="s">
        <v>109</v>
      </c>
      <c r="C169" s="15">
        <v>234950</v>
      </c>
      <c r="D169" s="15">
        <v>0</v>
      </c>
      <c r="E169" s="15">
        <v>0</v>
      </c>
      <c r="F169" s="17">
        <f t="shared" ref="F169" si="43">C169+D169-E169</f>
        <v>234950</v>
      </c>
      <c r="G169" s="15">
        <v>177250</v>
      </c>
      <c r="H169" s="15">
        <v>177250</v>
      </c>
      <c r="I169" s="15">
        <v>177250</v>
      </c>
      <c r="J169" s="15">
        <v>177250</v>
      </c>
      <c r="K169" s="17">
        <f>F169-G169</f>
        <v>57700</v>
      </c>
      <c r="L169" s="17">
        <f>F169-H169</f>
        <v>57700</v>
      </c>
      <c r="U169" s="59"/>
      <c r="V169" s="59"/>
      <c r="W169" s="59"/>
      <c r="X169" s="59"/>
    </row>
    <row r="170" spans="1:29" s="58" customFormat="1" ht="14.25" customHeight="1" x14ac:dyDescent="0.25">
      <c r="A170" s="13" t="s">
        <v>43</v>
      </c>
      <c r="B170" s="26"/>
      <c r="C170" s="16">
        <f>C169</f>
        <v>234950</v>
      </c>
      <c r="D170" s="16">
        <f t="shared" ref="D170:L170" si="44">D169</f>
        <v>0</v>
      </c>
      <c r="E170" s="16">
        <f t="shared" si="44"/>
        <v>0</v>
      </c>
      <c r="F170" s="16">
        <f t="shared" si="44"/>
        <v>234950</v>
      </c>
      <c r="G170" s="16">
        <f t="shared" si="44"/>
        <v>177250</v>
      </c>
      <c r="H170" s="16">
        <f t="shared" si="44"/>
        <v>177250</v>
      </c>
      <c r="I170" s="16">
        <f t="shared" si="44"/>
        <v>177250</v>
      </c>
      <c r="J170" s="16">
        <f t="shared" si="44"/>
        <v>177250</v>
      </c>
      <c r="K170" s="16">
        <f t="shared" si="44"/>
        <v>57700</v>
      </c>
      <c r="L170" s="16">
        <f t="shared" si="44"/>
        <v>57700</v>
      </c>
      <c r="M170" s="59"/>
      <c r="N170" s="28"/>
      <c r="U170" s="59"/>
      <c r="V170" s="59"/>
      <c r="W170" s="59"/>
      <c r="X170" s="59"/>
    </row>
    <row r="171" spans="1:29" s="58" customFormat="1" ht="12" x14ac:dyDescent="0.25">
      <c r="A171" s="11">
        <v>5100</v>
      </c>
      <c r="B171" s="22" t="s">
        <v>31</v>
      </c>
      <c r="C171" s="15">
        <v>87420</v>
      </c>
      <c r="D171" s="15">
        <v>201</v>
      </c>
      <c r="E171" s="15">
        <v>0</v>
      </c>
      <c r="F171" s="17">
        <f t="shared" ref="F171:F174" si="45">C171+D171-E171</f>
        <v>87621</v>
      </c>
      <c r="G171" s="17">
        <v>87594.9</v>
      </c>
      <c r="H171" s="17">
        <v>87594.9</v>
      </c>
      <c r="I171" s="17">
        <v>87594.9</v>
      </c>
      <c r="J171" s="17">
        <v>87594.9</v>
      </c>
      <c r="K171" s="17">
        <f t="shared" ref="K171:K174" si="46">F171-G171</f>
        <v>26.100000000005821</v>
      </c>
      <c r="L171" s="17">
        <f t="shared" ref="L171:L174" si="47">F171-H171</f>
        <v>26.100000000005821</v>
      </c>
      <c r="U171" s="59"/>
      <c r="V171" s="59"/>
      <c r="W171" s="59"/>
      <c r="X171" s="59"/>
    </row>
    <row r="172" spans="1:29" s="58" customFormat="1" ht="12" x14ac:dyDescent="0.25">
      <c r="A172" s="25">
        <v>5200</v>
      </c>
      <c r="B172" s="8" t="s">
        <v>41</v>
      </c>
      <c r="C172" s="15">
        <v>16000</v>
      </c>
      <c r="D172" s="15">
        <v>379.9</v>
      </c>
      <c r="E172" s="15">
        <v>0</v>
      </c>
      <c r="F172" s="17">
        <f t="shared" si="45"/>
        <v>16379.9</v>
      </c>
      <c r="G172" s="17">
        <v>16379.9</v>
      </c>
      <c r="H172" s="17">
        <v>16379.9</v>
      </c>
      <c r="I172" s="17">
        <v>16379.9</v>
      </c>
      <c r="J172" s="17">
        <v>16379.9</v>
      </c>
      <c r="K172" s="17">
        <f t="shared" si="46"/>
        <v>0</v>
      </c>
      <c r="L172" s="17">
        <f t="shared" si="47"/>
        <v>0</v>
      </c>
      <c r="U172" s="59"/>
      <c r="V172" s="59"/>
      <c r="W172" s="59"/>
      <c r="X172" s="59"/>
    </row>
    <row r="173" spans="1:29" s="58" customFormat="1" ht="12" hidden="1" x14ac:dyDescent="0.25">
      <c r="A173" s="25">
        <v>5300</v>
      </c>
      <c r="B173" s="8" t="s">
        <v>47</v>
      </c>
      <c r="C173" s="15">
        <v>0</v>
      </c>
      <c r="D173" s="15">
        <v>0</v>
      </c>
      <c r="E173" s="15">
        <v>0</v>
      </c>
      <c r="F173" s="17">
        <f t="shared" si="45"/>
        <v>0</v>
      </c>
      <c r="G173" s="17">
        <v>0</v>
      </c>
      <c r="H173" s="17">
        <v>0</v>
      </c>
      <c r="I173" s="17">
        <v>0</v>
      </c>
      <c r="J173" s="17">
        <v>0</v>
      </c>
      <c r="K173" s="17">
        <f t="shared" si="46"/>
        <v>0</v>
      </c>
      <c r="L173" s="17">
        <f t="shared" si="47"/>
        <v>0</v>
      </c>
      <c r="U173" s="59"/>
      <c r="V173" s="59"/>
      <c r="W173" s="59"/>
      <c r="X173" s="59"/>
    </row>
    <row r="174" spans="1:29" s="58" customFormat="1" ht="12" x14ac:dyDescent="0.25">
      <c r="A174" s="25">
        <v>5600</v>
      </c>
      <c r="B174" s="7" t="s">
        <v>40</v>
      </c>
      <c r="C174" s="15">
        <v>14000</v>
      </c>
      <c r="D174" s="15">
        <v>0</v>
      </c>
      <c r="E174" s="15">
        <v>580.9</v>
      </c>
      <c r="F174" s="17">
        <f t="shared" si="45"/>
        <v>13419.1</v>
      </c>
      <c r="G174" s="17">
        <v>13165.14</v>
      </c>
      <c r="H174" s="17">
        <v>13165.14</v>
      </c>
      <c r="I174" s="17">
        <v>13165.14</v>
      </c>
      <c r="J174" s="17">
        <v>13165.14</v>
      </c>
      <c r="K174" s="17">
        <f t="shared" si="46"/>
        <v>253.96000000000095</v>
      </c>
      <c r="L174" s="17">
        <f t="shared" si="47"/>
        <v>253.96000000000095</v>
      </c>
      <c r="U174" s="59"/>
      <c r="V174" s="59"/>
      <c r="W174" s="59"/>
      <c r="X174" s="59"/>
    </row>
    <row r="175" spans="1:29" s="58" customFormat="1" ht="17.25" customHeight="1" x14ac:dyDescent="0.25">
      <c r="A175" s="13" t="s">
        <v>13</v>
      </c>
      <c r="B175" s="14"/>
      <c r="C175" s="16">
        <f>SUM(C171:C174)</f>
        <v>117420</v>
      </c>
      <c r="D175" s="16">
        <f t="shared" ref="D175:L175" si="48">SUM(D171:D174)</f>
        <v>580.9</v>
      </c>
      <c r="E175" s="16">
        <f t="shared" si="48"/>
        <v>580.9</v>
      </c>
      <c r="F175" s="16">
        <f t="shared" si="48"/>
        <v>117420</v>
      </c>
      <c r="G175" s="16">
        <f t="shared" si="48"/>
        <v>117139.93999999999</v>
      </c>
      <c r="H175" s="16">
        <f t="shared" si="48"/>
        <v>117139.93999999999</v>
      </c>
      <c r="I175" s="16">
        <f t="shared" si="48"/>
        <v>117139.93999999999</v>
      </c>
      <c r="J175" s="16">
        <f t="shared" si="48"/>
        <v>117139.93999999999</v>
      </c>
      <c r="K175" s="16">
        <f t="shared" si="48"/>
        <v>280.06000000000677</v>
      </c>
      <c r="L175" s="16">
        <f t="shared" si="48"/>
        <v>280.06000000000677</v>
      </c>
      <c r="N175" s="28"/>
      <c r="U175" s="59"/>
      <c r="V175" s="59"/>
      <c r="W175" s="59"/>
      <c r="X175" s="59"/>
      <c r="Z175" s="59"/>
      <c r="AA175" s="59"/>
      <c r="AB175" s="59"/>
      <c r="AC175" s="59"/>
    </row>
    <row r="176" spans="1:29" s="58" customFormat="1" ht="8.25" customHeight="1" x14ac:dyDescent="0.25">
      <c r="A176" s="20"/>
      <c r="B176" s="20"/>
      <c r="C176" s="21"/>
      <c r="D176" s="21"/>
      <c r="E176" s="21"/>
      <c r="F176" s="21"/>
      <c r="G176" s="18"/>
      <c r="H176" s="18"/>
      <c r="I176" s="18"/>
      <c r="J176" s="21"/>
      <c r="K176" s="18"/>
      <c r="L176" s="18"/>
    </row>
    <row r="177" spans="1:14" s="58" customFormat="1" ht="16.5" customHeight="1" x14ac:dyDescent="0.25">
      <c r="A177" s="141" t="s">
        <v>42</v>
      </c>
      <c r="B177" s="142"/>
      <c r="C177" s="19">
        <f t="shared" ref="C177:L177" si="49">SUM(C175,C168,C158,C150,C170)</f>
        <v>23215853.829999998</v>
      </c>
      <c r="D177" s="19">
        <f t="shared" si="49"/>
        <v>2848515.51</v>
      </c>
      <c r="E177" s="19">
        <f t="shared" si="49"/>
        <v>273644.44800000003</v>
      </c>
      <c r="F177" s="19">
        <f t="shared" si="49"/>
        <v>25790724.891999997</v>
      </c>
      <c r="G177" s="19">
        <f t="shared" si="49"/>
        <v>20222455.719999999</v>
      </c>
      <c r="H177" s="19">
        <f t="shared" si="49"/>
        <v>20222455.719999999</v>
      </c>
      <c r="I177" s="19">
        <f t="shared" si="49"/>
        <v>20222455.719999999</v>
      </c>
      <c r="J177" s="19">
        <f t="shared" si="49"/>
        <v>19192059.029999997</v>
      </c>
      <c r="K177" s="19">
        <f t="shared" si="49"/>
        <v>5568269.1719999984</v>
      </c>
      <c r="L177" s="19">
        <f t="shared" si="49"/>
        <v>5568269.1719999984</v>
      </c>
    </row>
    <row r="178" spans="1:14" s="58" customFormat="1" ht="12.75" customHeight="1" x14ac:dyDescent="0.25">
      <c r="B178" s="128"/>
      <c r="C178" s="128"/>
      <c r="D178" s="128"/>
      <c r="E178" s="128"/>
      <c r="F178" s="128"/>
      <c r="G178" s="128"/>
      <c r="H178" s="128"/>
      <c r="I178" s="128"/>
      <c r="J178" s="128"/>
      <c r="K178" s="128"/>
      <c r="L178" s="128"/>
      <c r="N178" s="59"/>
    </row>
    <row r="179" spans="1:14" s="58" customFormat="1" ht="12.75" customHeight="1" x14ac:dyDescent="0.25">
      <c r="C179" s="113"/>
      <c r="D179" s="113"/>
      <c r="E179" s="113"/>
      <c r="F179" s="113"/>
      <c r="G179" s="113"/>
      <c r="H179" s="113"/>
      <c r="I179" s="113"/>
      <c r="J179" s="113"/>
      <c r="K179" s="113"/>
      <c r="L179" s="113"/>
      <c r="N179" s="59"/>
    </row>
    <row r="180" spans="1:14" s="58" customFormat="1" ht="12.75" customHeight="1" x14ac:dyDescent="0.25">
      <c r="I180" s="59"/>
      <c r="J180" s="59"/>
      <c r="N180" s="59"/>
    </row>
    <row r="181" spans="1:14" s="58" customFormat="1" ht="15.75" customHeight="1" x14ac:dyDescent="0.25">
      <c r="A181" s="145"/>
      <c r="B181" s="145"/>
      <c r="C181" s="145"/>
      <c r="D181" s="145"/>
      <c r="E181" s="145"/>
      <c r="F181" s="145"/>
      <c r="G181" s="145"/>
      <c r="H181" s="145"/>
      <c r="I181" s="145"/>
      <c r="J181" s="145"/>
      <c r="K181" s="145"/>
      <c r="L181" s="145"/>
    </row>
    <row r="182" spans="1:14" s="58" customFormat="1" ht="15.75" customHeight="1" x14ac:dyDescent="0.25">
      <c r="A182" s="111"/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</row>
    <row r="183" spans="1:14" s="58" customFormat="1" ht="12" x14ac:dyDescent="0.25">
      <c r="G183" s="110"/>
      <c r="H183" s="110"/>
      <c r="I183" s="110"/>
      <c r="J183" s="110"/>
    </row>
    <row r="184" spans="1:14" s="58" customFormat="1" ht="12" x14ac:dyDescent="0.25"/>
    <row r="185" spans="1:14" s="58" customFormat="1" ht="12" x14ac:dyDescent="0.25"/>
    <row r="186" spans="1:14" s="58" customFormat="1" ht="12" x14ac:dyDescent="0.25"/>
    <row r="187" spans="1:14" s="58" customFormat="1" ht="12" x14ac:dyDescent="0.25"/>
    <row r="188" spans="1:14" s="58" customFormat="1" ht="12" x14ac:dyDescent="0.25"/>
    <row r="189" spans="1:14" s="58" customFormat="1" ht="12" x14ac:dyDescent="0.25"/>
    <row r="190" spans="1:14" s="58" customFormat="1" ht="12" x14ac:dyDescent="0.25"/>
    <row r="191" spans="1:14" s="58" customFormat="1" ht="12" x14ac:dyDescent="0.25"/>
    <row r="192" spans="1:14" s="58" customFormat="1" ht="12" x14ac:dyDescent="0.25"/>
  </sheetData>
  <mergeCells count="56">
    <mergeCell ref="A73:L73"/>
    <mergeCell ref="A74:L74"/>
    <mergeCell ref="A75:L75"/>
    <mergeCell ref="A80:B82"/>
    <mergeCell ref="C80:F80"/>
    <mergeCell ref="G80:G82"/>
    <mergeCell ref="H80:H82"/>
    <mergeCell ref="I80:I82"/>
    <mergeCell ref="J80:J82"/>
    <mergeCell ref="K80:K82"/>
    <mergeCell ref="L80:L82"/>
    <mergeCell ref="C81:C82"/>
    <mergeCell ref="B46:L46"/>
    <mergeCell ref="F18:F19"/>
    <mergeCell ref="A45:B45"/>
    <mergeCell ref="A71:L71"/>
    <mergeCell ref="B47:L47"/>
    <mergeCell ref="A8:L8"/>
    <mergeCell ref="A10:L10"/>
    <mergeCell ref="A11:L11"/>
    <mergeCell ref="A12:L12"/>
    <mergeCell ref="A17:B19"/>
    <mergeCell ref="C17:F17"/>
    <mergeCell ref="G17:G19"/>
    <mergeCell ref="H17:H19"/>
    <mergeCell ref="I17:I19"/>
    <mergeCell ref="J17:J19"/>
    <mergeCell ref="K17:K19"/>
    <mergeCell ref="L17:L19"/>
    <mergeCell ref="C18:C19"/>
    <mergeCell ref="D18:D19"/>
    <mergeCell ref="E18:E19"/>
    <mergeCell ref="A133:L133"/>
    <mergeCell ref="A135:L135"/>
    <mergeCell ref="A136:L136"/>
    <mergeCell ref="A137:L137"/>
    <mergeCell ref="D81:D82"/>
    <mergeCell ref="E81:E82"/>
    <mergeCell ref="F81:F82"/>
    <mergeCell ref="A108:B108"/>
    <mergeCell ref="B109:L109"/>
    <mergeCell ref="B178:L178"/>
    <mergeCell ref="A181:L181"/>
    <mergeCell ref="A142:B144"/>
    <mergeCell ref="C142:F142"/>
    <mergeCell ref="A177:B177"/>
    <mergeCell ref="L142:L144"/>
    <mergeCell ref="C143:C144"/>
    <mergeCell ref="D143:D144"/>
    <mergeCell ref="E143:E144"/>
    <mergeCell ref="F143:F144"/>
    <mergeCell ref="G142:G144"/>
    <mergeCell ref="H142:H144"/>
    <mergeCell ref="I142:I144"/>
    <mergeCell ref="J142:J144"/>
    <mergeCell ref="K142:K144"/>
  </mergeCells>
  <printOptions horizontalCentered="1"/>
  <pageMargins left="0.51181102362204722" right="0.23622047244094491" top="0.27559055118110237" bottom="0.15748031496062992" header="0.27559055118110237" footer="0.15748031496062992"/>
  <pageSetup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D203"/>
  <sheetViews>
    <sheetView topLeftCell="A40" workbookViewId="0">
      <selection activeCell="C32" sqref="C32"/>
    </sheetView>
  </sheetViews>
  <sheetFormatPr baseColWidth="10" defaultRowHeight="14.25" x14ac:dyDescent="0.25"/>
  <cols>
    <col min="1" max="1" width="8.140625" style="1" customWidth="1"/>
    <col min="2" max="2" width="52.7109375" style="1" customWidth="1"/>
    <col min="3" max="8" width="15.5703125" style="1" customWidth="1"/>
    <col min="9" max="9" width="12.85546875" style="1" customWidth="1"/>
    <col min="10" max="10" width="13" style="1" customWidth="1"/>
    <col min="11" max="11" width="11.85546875" style="1" customWidth="1"/>
    <col min="12" max="12" width="15" style="1" customWidth="1"/>
    <col min="13" max="13" width="13.140625" style="1" customWidth="1"/>
    <col min="14" max="16384" width="11.42578125" style="1"/>
  </cols>
  <sheetData>
    <row r="8" spans="1:13" ht="18" x14ac:dyDescent="0.25">
      <c r="A8" s="129" t="s">
        <v>0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</row>
    <row r="10" spans="1:13" ht="15" x14ac:dyDescent="0.25">
      <c r="A10" s="130" t="s">
        <v>106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</row>
    <row r="11" spans="1:13" x14ac:dyDescent="0.25">
      <c r="A11" s="131" t="s">
        <v>112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</row>
    <row r="12" spans="1:13" x14ac:dyDescent="0.25">
      <c r="A12" s="131" t="s">
        <v>114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</row>
    <row r="13" spans="1:13" ht="8.25" customHeight="1" x14ac:dyDescent="0.25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</row>
    <row r="14" spans="1:13" x14ac:dyDescent="0.25">
      <c r="A14" s="24" t="s">
        <v>32</v>
      </c>
      <c r="B14" s="23" t="s">
        <v>37</v>
      </c>
      <c r="C14" s="24" t="s">
        <v>33</v>
      </c>
      <c r="D14" s="23" t="s">
        <v>35</v>
      </c>
      <c r="E14" s="114"/>
      <c r="F14" s="114"/>
      <c r="G14" s="114"/>
      <c r="H14" s="24" t="s">
        <v>34</v>
      </c>
      <c r="I14" s="23" t="s">
        <v>36</v>
      </c>
      <c r="J14" s="114"/>
      <c r="K14" s="114"/>
      <c r="L14" s="114"/>
      <c r="M14" s="114"/>
    </row>
    <row r="15" spans="1:13" s="23" customFormat="1" ht="12.75" x14ac:dyDescent="0.25"/>
    <row r="16" spans="1:13" s="23" customFormat="1" ht="12.75" x14ac:dyDescent="0.25">
      <c r="A16" s="23" t="s">
        <v>110</v>
      </c>
    </row>
    <row r="17" spans="1:25" s="2" customFormat="1" ht="16.5" customHeight="1" x14ac:dyDescent="0.25">
      <c r="A17" s="132" t="s">
        <v>3</v>
      </c>
      <c r="B17" s="133"/>
      <c r="C17" s="146" t="s">
        <v>46</v>
      </c>
      <c r="D17" s="146"/>
      <c r="E17" s="146"/>
      <c r="F17" s="146"/>
      <c r="G17" s="146"/>
      <c r="H17" s="146" t="s">
        <v>5</v>
      </c>
      <c r="I17" s="146" t="s">
        <v>2</v>
      </c>
      <c r="J17" s="147" t="s">
        <v>57</v>
      </c>
      <c r="K17" s="146" t="s">
        <v>6</v>
      </c>
      <c r="L17" s="143" t="s">
        <v>7</v>
      </c>
      <c r="M17" s="143" t="s">
        <v>8</v>
      </c>
    </row>
    <row r="18" spans="1:25" s="2" customFormat="1" ht="17.25" customHeight="1" x14ac:dyDescent="0.25">
      <c r="A18" s="134"/>
      <c r="B18" s="135"/>
      <c r="C18" s="147" t="s">
        <v>4</v>
      </c>
      <c r="D18" s="147" t="s">
        <v>55</v>
      </c>
      <c r="E18" s="147" t="s">
        <v>56</v>
      </c>
      <c r="F18" s="116"/>
      <c r="G18" s="149" t="s">
        <v>1</v>
      </c>
      <c r="H18" s="146"/>
      <c r="I18" s="146"/>
      <c r="J18" s="151"/>
      <c r="K18" s="146"/>
      <c r="L18" s="143"/>
      <c r="M18" s="143"/>
    </row>
    <row r="19" spans="1:25" s="2" customFormat="1" ht="17.25" customHeight="1" x14ac:dyDescent="0.25">
      <c r="A19" s="136"/>
      <c r="B19" s="137"/>
      <c r="C19" s="148"/>
      <c r="D19" s="148"/>
      <c r="E19" s="148"/>
      <c r="F19" s="117"/>
      <c r="G19" s="150"/>
      <c r="H19" s="146"/>
      <c r="I19" s="146"/>
      <c r="J19" s="148"/>
      <c r="K19" s="146"/>
      <c r="L19" s="143"/>
      <c r="M19" s="143"/>
    </row>
    <row r="20" spans="1:25" s="58" customFormat="1" ht="14.25" customHeight="1" x14ac:dyDescent="0.25">
      <c r="A20" s="25">
        <v>1100</v>
      </c>
      <c r="B20" s="7" t="s">
        <v>14</v>
      </c>
      <c r="C20" s="15">
        <f>'x objeto del gasto'!C20+'x objeto del gasto'!C83</f>
        <v>63895772</v>
      </c>
      <c r="D20" s="15">
        <f>'x objeto del gasto'!D20+'x objeto del gasto'!D83</f>
        <v>0</v>
      </c>
      <c r="E20" s="15">
        <f>'x objeto del gasto'!E20+'x objeto del gasto'!E83</f>
        <v>152483</v>
      </c>
      <c r="F20" s="15"/>
      <c r="G20" s="15">
        <f>'x objeto del gasto'!F20+'x objeto del gasto'!F83</f>
        <v>63743289</v>
      </c>
      <c r="H20" s="15">
        <f>'x objeto del gasto'!G20+'x objeto del gasto'!G83</f>
        <v>60498502</v>
      </c>
      <c r="I20" s="15">
        <f>'x objeto del gasto'!H20+'x objeto del gasto'!H83</f>
        <v>60498502</v>
      </c>
      <c r="J20" s="15">
        <f>'x objeto del gasto'!I20+'x objeto del gasto'!I83</f>
        <v>60498502</v>
      </c>
      <c r="K20" s="15">
        <f>'x objeto del gasto'!J20+'x objeto del gasto'!J83</f>
        <v>60498502</v>
      </c>
      <c r="L20" s="15">
        <f>'x objeto del gasto'!K20+'x objeto del gasto'!K83</f>
        <v>3244787</v>
      </c>
      <c r="M20" s="17">
        <f>G20-I20</f>
        <v>3244787</v>
      </c>
      <c r="V20" s="59"/>
      <c r="W20" s="59"/>
      <c r="X20" s="59"/>
      <c r="Y20" s="59"/>
    </row>
    <row r="21" spans="1:25" s="58" customFormat="1" ht="14.25" customHeight="1" x14ac:dyDescent="0.25">
      <c r="A21" s="25">
        <v>1200</v>
      </c>
      <c r="B21" s="7" t="s">
        <v>61</v>
      </c>
      <c r="C21" s="15">
        <f>'x objeto del gasto'!C146</f>
        <v>155998.63</v>
      </c>
      <c r="D21" s="15">
        <f>'x objeto del gasto'!D146</f>
        <v>0</v>
      </c>
      <c r="E21" s="15">
        <f>'x objeto del gasto'!E146</f>
        <v>0</v>
      </c>
      <c r="F21" s="15"/>
      <c r="G21" s="15">
        <f>'x objeto del gasto'!F146</f>
        <v>155998.63</v>
      </c>
      <c r="H21" s="15">
        <f>'x objeto del gasto'!G146</f>
        <v>76676.960000000006</v>
      </c>
      <c r="I21" s="15">
        <f>'x objeto del gasto'!H146</f>
        <v>76676.960000000006</v>
      </c>
      <c r="J21" s="15">
        <f>'x objeto del gasto'!I146</f>
        <v>76676.960000000006</v>
      </c>
      <c r="K21" s="15">
        <f>'x objeto del gasto'!J146</f>
        <v>76676.960000000006</v>
      </c>
      <c r="L21" s="15">
        <f>'x objeto del gasto'!K146</f>
        <v>79321.67</v>
      </c>
      <c r="M21" s="17">
        <f>G21-I21</f>
        <v>79321.67</v>
      </c>
      <c r="V21" s="59"/>
      <c r="W21" s="59"/>
      <c r="X21" s="59"/>
      <c r="Y21" s="59"/>
    </row>
    <row r="22" spans="1:25" s="58" customFormat="1" ht="12.75" customHeight="1" x14ac:dyDescent="0.25">
      <c r="A22" s="25">
        <v>1300</v>
      </c>
      <c r="B22" s="7" t="s">
        <v>15</v>
      </c>
      <c r="C22" s="15">
        <f>'x objeto del gasto'!C22+'x objeto del gasto'!C85+'x objeto del gasto'!C147</f>
        <v>14313730.66</v>
      </c>
      <c r="D22" s="15">
        <f>'x objeto del gasto'!D22+'x objeto del gasto'!D85+'x objeto del gasto'!D147</f>
        <v>0</v>
      </c>
      <c r="E22" s="15">
        <f>'x objeto del gasto'!E22+'x objeto del gasto'!E85+'x objeto del gasto'!E147</f>
        <v>29228</v>
      </c>
      <c r="F22" s="15"/>
      <c r="G22" s="15">
        <f>'x objeto del gasto'!F22+'x objeto del gasto'!F85+'x objeto del gasto'!F147</f>
        <v>14284502.66</v>
      </c>
      <c r="H22" s="15">
        <f>'x objeto del gasto'!G22+'x objeto del gasto'!G85+'x objeto del gasto'!G147</f>
        <v>13496862.949999999</v>
      </c>
      <c r="I22" s="15">
        <f>'x objeto del gasto'!H22+'x objeto del gasto'!H85+'x objeto del gasto'!H147</f>
        <v>13496862.949999999</v>
      </c>
      <c r="J22" s="15">
        <f>'x objeto del gasto'!I22+'x objeto del gasto'!I85+'x objeto del gasto'!I147</f>
        <v>13496862.949999999</v>
      </c>
      <c r="K22" s="15">
        <f>'x objeto del gasto'!J22+'x objeto del gasto'!J85+'x objeto del gasto'!J147</f>
        <v>13496862.949999999</v>
      </c>
      <c r="L22" s="15">
        <f>'x objeto del gasto'!K22+'x objeto del gasto'!K85+'x objeto del gasto'!K147</f>
        <v>787639.71</v>
      </c>
      <c r="M22" s="17">
        <f t="shared" ref="M22:M24" si="0">G22-I22</f>
        <v>787639.71000000089</v>
      </c>
      <c r="V22" s="59"/>
      <c r="W22" s="59"/>
      <c r="X22" s="59"/>
      <c r="Y22" s="59"/>
    </row>
    <row r="23" spans="1:25" s="58" customFormat="1" ht="12.75" customHeight="1" x14ac:dyDescent="0.25">
      <c r="A23" s="25">
        <v>1400</v>
      </c>
      <c r="B23" s="7" t="s">
        <v>16</v>
      </c>
      <c r="C23" s="15">
        <f>'x objeto del gasto'!C23+'x objeto del gasto'!C86</f>
        <v>12134108</v>
      </c>
      <c r="D23" s="15">
        <f>'x objeto del gasto'!D23+'x objeto del gasto'!D86</f>
        <v>0</v>
      </c>
      <c r="E23" s="15">
        <f>'x objeto del gasto'!E23+'x objeto del gasto'!E86</f>
        <v>30719</v>
      </c>
      <c r="F23" s="15"/>
      <c r="G23" s="15">
        <f>'x objeto del gasto'!F23+'x objeto del gasto'!F86</f>
        <v>12103389</v>
      </c>
      <c r="H23" s="15">
        <f>'x objeto del gasto'!G23+'x objeto del gasto'!G86</f>
        <v>11206396</v>
      </c>
      <c r="I23" s="15">
        <f>'x objeto del gasto'!H23+'x objeto del gasto'!H86</f>
        <v>11206396</v>
      </c>
      <c r="J23" s="15">
        <f>'x objeto del gasto'!I23+'x objeto del gasto'!I86</f>
        <v>11206396</v>
      </c>
      <c r="K23" s="15">
        <f>'x objeto del gasto'!J23+'x objeto del gasto'!J86</f>
        <v>10180832</v>
      </c>
      <c r="L23" s="15">
        <f>'x objeto del gasto'!K23+'x objeto del gasto'!K86</f>
        <v>896993</v>
      </c>
      <c r="M23" s="17">
        <f t="shared" si="0"/>
        <v>896993</v>
      </c>
      <c r="V23" s="59"/>
      <c r="W23" s="59"/>
      <c r="X23" s="59"/>
      <c r="Y23" s="59"/>
    </row>
    <row r="24" spans="1:25" s="58" customFormat="1" ht="12" x14ac:dyDescent="0.25">
      <c r="A24" s="25">
        <v>1500</v>
      </c>
      <c r="B24" s="7" t="s">
        <v>17</v>
      </c>
      <c r="C24" s="15">
        <f>'x objeto del gasto'!C24+'x objeto del gasto'!C87</f>
        <v>3972674</v>
      </c>
      <c r="D24" s="15">
        <f>'x objeto del gasto'!D24+'x objeto del gasto'!D87</f>
        <v>0</v>
      </c>
      <c r="E24" s="15">
        <f>'x objeto del gasto'!E24+'x objeto del gasto'!E87</f>
        <v>10977</v>
      </c>
      <c r="F24" s="15"/>
      <c r="G24" s="15">
        <f>'x objeto del gasto'!F24+'x objeto del gasto'!F87</f>
        <v>3961697</v>
      </c>
      <c r="H24" s="15">
        <f>'x objeto del gasto'!G24+'x objeto del gasto'!G87</f>
        <v>3560056</v>
      </c>
      <c r="I24" s="15">
        <f>'x objeto del gasto'!H24+'x objeto del gasto'!H87</f>
        <v>3560056</v>
      </c>
      <c r="J24" s="15">
        <f>'x objeto del gasto'!I24+'x objeto del gasto'!I87</f>
        <v>3560056</v>
      </c>
      <c r="K24" s="15">
        <f>'x objeto del gasto'!J24+'x objeto del gasto'!J87</f>
        <v>3560056</v>
      </c>
      <c r="L24" s="15">
        <f>'x objeto del gasto'!K24+'x objeto del gasto'!K87</f>
        <v>401641</v>
      </c>
      <c r="M24" s="17">
        <f t="shared" si="0"/>
        <v>401641</v>
      </c>
      <c r="V24" s="59"/>
      <c r="W24" s="59"/>
      <c r="X24" s="59"/>
      <c r="Y24" s="59"/>
    </row>
    <row r="25" spans="1:25" s="58" customFormat="1" ht="15" customHeight="1" x14ac:dyDescent="0.25">
      <c r="A25" s="9" t="s">
        <v>11</v>
      </c>
      <c r="B25" s="10"/>
      <c r="C25" s="16">
        <f t="shared" ref="C25:M25" si="1">SUM(C20:C24)</f>
        <v>94472283.290000007</v>
      </c>
      <c r="D25" s="16">
        <f t="shared" ref="D25:L25" si="2">SUM(D20:D24)</f>
        <v>0</v>
      </c>
      <c r="E25" s="16">
        <f t="shared" si="2"/>
        <v>223407</v>
      </c>
      <c r="F25" s="16"/>
      <c r="G25" s="16">
        <f t="shared" si="2"/>
        <v>94248876.290000007</v>
      </c>
      <c r="H25" s="16">
        <f t="shared" si="2"/>
        <v>88838493.909999996</v>
      </c>
      <c r="I25" s="16">
        <f t="shared" si="2"/>
        <v>88838493.909999996</v>
      </c>
      <c r="J25" s="16">
        <f t="shared" si="2"/>
        <v>88838493.909999996</v>
      </c>
      <c r="K25" s="16">
        <f t="shared" si="2"/>
        <v>87812929.909999996</v>
      </c>
      <c r="L25" s="16">
        <f t="shared" si="2"/>
        <v>5410382.3799999999</v>
      </c>
      <c r="M25" s="16">
        <f t="shared" si="1"/>
        <v>5410382.3800000008</v>
      </c>
      <c r="O25" s="28"/>
      <c r="V25" s="59"/>
      <c r="W25" s="59"/>
      <c r="X25" s="59"/>
      <c r="Y25" s="59"/>
    </row>
    <row r="26" spans="1:25" s="58" customFormat="1" ht="13.5" customHeight="1" x14ac:dyDescent="0.25">
      <c r="A26" s="25">
        <v>2100</v>
      </c>
      <c r="B26" s="7" t="s">
        <v>18</v>
      </c>
      <c r="C26" s="15">
        <f>'x objeto del gasto'!C26+'x objeto del gasto'!C89+'x objeto del gasto'!C151</f>
        <v>1959719.4</v>
      </c>
      <c r="D26" s="15">
        <f>'x objeto del gasto'!D26+'x objeto del gasto'!D89+'x objeto del gasto'!D151</f>
        <v>77654.61</v>
      </c>
      <c r="E26" s="15">
        <f>'x objeto del gasto'!E26+'x objeto del gasto'!E89+'x objeto del gasto'!E151</f>
        <v>94297.1</v>
      </c>
      <c r="F26" s="15">
        <f>+D26-E26</f>
        <v>-16642.490000000005</v>
      </c>
      <c r="G26" s="15">
        <f>'x objeto del gasto'!F26+'x objeto del gasto'!F89+'x objeto del gasto'!F151</f>
        <v>1943076.91</v>
      </c>
      <c r="H26" s="15">
        <f>'x objeto del gasto'!G26+'x objeto del gasto'!G89+'x objeto del gasto'!G151</f>
        <v>1685682.24</v>
      </c>
      <c r="I26" s="15">
        <f>'x objeto del gasto'!H26+'x objeto del gasto'!H89+'x objeto del gasto'!H151</f>
        <v>1685682.24</v>
      </c>
      <c r="J26" s="15">
        <f>'x objeto del gasto'!I26+'x objeto del gasto'!I89+'x objeto del gasto'!I151</f>
        <v>1685682.24</v>
      </c>
      <c r="K26" s="15">
        <f>'x objeto del gasto'!J26+'x objeto del gasto'!J89+'x objeto del gasto'!J151</f>
        <v>1569276.27</v>
      </c>
      <c r="L26" s="15">
        <f>'x objeto del gasto'!K26+'x objeto del gasto'!K89+'x objeto del gasto'!K151</f>
        <v>257394.66999999993</v>
      </c>
      <c r="M26" s="17">
        <f t="shared" ref="M26:M34" si="3">G26-I26</f>
        <v>257394.66999999993</v>
      </c>
      <c r="N26" s="59"/>
      <c r="V26" s="59"/>
      <c r="W26" s="59"/>
      <c r="X26" s="59"/>
      <c r="Y26" s="59"/>
    </row>
    <row r="27" spans="1:25" s="58" customFormat="1" ht="14.25" customHeight="1" x14ac:dyDescent="0.25">
      <c r="A27" s="25">
        <v>2200</v>
      </c>
      <c r="B27" s="7" t="s">
        <v>19</v>
      </c>
      <c r="C27" s="15">
        <f>'x objeto del gasto'!C27+'x objeto del gasto'!C90+'x objeto del gasto'!C152</f>
        <v>440833.7</v>
      </c>
      <c r="D27" s="15">
        <f>'x objeto del gasto'!D27+'x objeto del gasto'!D90+'x objeto del gasto'!D152</f>
        <v>24091</v>
      </c>
      <c r="E27" s="15">
        <f>'x objeto del gasto'!E27+'x objeto del gasto'!E90+'x objeto del gasto'!E152</f>
        <v>37620.46</v>
      </c>
      <c r="F27" s="15">
        <f t="shared" ref="F27:F34" si="4">+D27-E27</f>
        <v>-13529.46</v>
      </c>
      <c r="G27" s="15">
        <f>'x objeto del gasto'!F27+'x objeto del gasto'!F90+'x objeto del gasto'!F152</f>
        <v>427304.24</v>
      </c>
      <c r="H27" s="15">
        <f>'x objeto del gasto'!G27+'x objeto del gasto'!G90+'x objeto del gasto'!G152</f>
        <v>321737.28000000003</v>
      </c>
      <c r="I27" s="15">
        <f>'x objeto del gasto'!H27+'x objeto del gasto'!H90+'x objeto del gasto'!H152</f>
        <v>321737.28000000003</v>
      </c>
      <c r="J27" s="15">
        <f>'x objeto del gasto'!I27+'x objeto del gasto'!I90+'x objeto del gasto'!I152</f>
        <v>321737.28000000003</v>
      </c>
      <c r="K27" s="15">
        <f>'x objeto del gasto'!J27+'x objeto del gasto'!J90+'x objeto del gasto'!J152</f>
        <v>321737.28000000003</v>
      </c>
      <c r="L27" s="15">
        <f>'x objeto del gasto'!K27+'x objeto del gasto'!K90+'x objeto del gasto'!K152</f>
        <v>105566.96</v>
      </c>
      <c r="M27" s="17">
        <f t="shared" si="3"/>
        <v>105566.95999999996</v>
      </c>
      <c r="N27" s="59"/>
      <c r="O27" s="59"/>
      <c r="V27" s="59"/>
      <c r="W27" s="59"/>
      <c r="X27" s="59"/>
      <c r="Y27" s="59"/>
    </row>
    <row r="28" spans="1:25" s="58" customFormat="1" ht="14.25" customHeight="1" x14ac:dyDescent="0.25">
      <c r="A28" s="25"/>
      <c r="B28" s="7"/>
      <c r="C28" s="15">
        <v>0</v>
      </c>
      <c r="D28" s="15"/>
      <c r="E28" s="15"/>
      <c r="F28" s="15">
        <f t="shared" si="4"/>
        <v>0</v>
      </c>
      <c r="G28" s="15"/>
      <c r="H28" s="15"/>
      <c r="I28" s="15"/>
      <c r="J28" s="15">
        <v>0</v>
      </c>
      <c r="K28" s="15">
        <v>0</v>
      </c>
      <c r="L28" s="15"/>
      <c r="M28" s="17"/>
      <c r="N28" s="59"/>
      <c r="O28" s="59"/>
      <c r="V28" s="59"/>
      <c r="W28" s="59"/>
      <c r="X28" s="59"/>
      <c r="Y28" s="59"/>
    </row>
    <row r="29" spans="1:25" s="58" customFormat="1" ht="14.25" customHeight="1" x14ac:dyDescent="0.25">
      <c r="A29" s="25">
        <v>2400</v>
      </c>
      <c r="B29" s="7" t="s">
        <v>20</v>
      </c>
      <c r="C29" s="15">
        <f>'x objeto del gasto'!C28+'x objeto del gasto'!C91+'x objeto del gasto'!C153</f>
        <v>527028.59000000008</v>
      </c>
      <c r="D29" s="15">
        <f>'x objeto del gasto'!D28+'x objeto del gasto'!D91+'x objeto del gasto'!D153</f>
        <v>93498.790000000008</v>
      </c>
      <c r="E29" s="15">
        <f>'x objeto del gasto'!E28+'x objeto del gasto'!E91+'x objeto del gasto'!E153</f>
        <v>13560</v>
      </c>
      <c r="F29" s="15">
        <f t="shared" si="4"/>
        <v>79938.790000000008</v>
      </c>
      <c r="G29" s="15">
        <f>'x objeto del gasto'!F28+'x objeto del gasto'!F91+'x objeto del gasto'!F153</f>
        <v>606967.38</v>
      </c>
      <c r="H29" s="15">
        <f>'x objeto del gasto'!G28+'x objeto del gasto'!G91+'x objeto del gasto'!G153</f>
        <v>551756.44999999995</v>
      </c>
      <c r="I29" s="15">
        <f>'x objeto del gasto'!H28+'x objeto del gasto'!H91+'x objeto del gasto'!H153</f>
        <v>551756.44999999995</v>
      </c>
      <c r="J29" s="15">
        <f>'x objeto del gasto'!I28+'x objeto del gasto'!I91+'x objeto del gasto'!I153</f>
        <v>551756.44999999995</v>
      </c>
      <c r="K29" s="15">
        <f>'x objeto del gasto'!J28+'x objeto del gasto'!J91+'x objeto del gasto'!J153</f>
        <v>550055.44999999995</v>
      </c>
      <c r="L29" s="15">
        <f>'x objeto del gasto'!K28+'x objeto del gasto'!K91+'x objeto del gasto'!K153</f>
        <v>55210.929999999993</v>
      </c>
      <c r="M29" s="17">
        <f t="shared" si="3"/>
        <v>55210.930000000051</v>
      </c>
      <c r="N29" s="59"/>
      <c r="V29" s="59"/>
      <c r="W29" s="59"/>
      <c r="X29" s="59"/>
      <c r="Y29" s="59"/>
    </row>
    <row r="30" spans="1:25" s="58" customFormat="1" ht="21" customHeight="1" x14ac:dyDescent="0.25">
      <c r="A30" s="25">
        <v>2500</v>
      </c>
      <c r="B30" s="8" t="s">
        <v>22</v>
      </c>
      <c r="C30" s="15">
        <f>'x objeto del gasto'!C29+'x objeto del gasto'!C92+'x objeto del gasto'!C154</f>
        <v>111823.13</v>
      </c>
      <c r="D30" s="15">
        <f>'x objeto del gasto'!D29+'x objeto del gasto'!D92+'x objeto del gasto'!D154</f>
        <v>2480</v>
      </c>
      <c r="E30" s="15">
        <f>'x objeto del gasto'!E29+'x objeto del gasto'!E92+'x objeto del gasto'!E154</f>
        <v>11130.46</v>
      </c>
      <c r="F30" s="15">
        <f t="shared" si="4"/>
        <v>-8650.4599999999991</v>
      </c>
      <c r="G30" s="15">
        <f>'x objeto del gasto'!F29+'x objeto del gasto'!F92+'x objeto del gasto'!F154</f>
        <v>103172.67</v>
      </c>
      <c r="H30" s="15">
        <f>'x objeto del gasto'!G29+'x objeto del gasto'!G92+'x objeto del gasto'!G154</f>
        <v>66866.149999999994</v>
      </c>
      <c r="I30" s="15">
        <f>'x objeto del gasto'!H29+'x objeto del gasto'!H92+'x objeto del gasto'!H154</f>
        <v>66866.149999999994</v>
      </c>
      <c r="J30" s="15">
        <f>'x objeto del gasto'!I29+'x objeto del gasto'!I92+'x objeto del gasto'!I154</f>
        <v>66866.149999999994</v>
      </c>
      <c r="K30" s="15">
        <f>'x objeto del gasto'!J29+'x objeto del gasto'!J92+'x objeto del gasto'!J154</f>
        <v>63872.15</v>
      </c>
      <c r="L30" s="15">
        <f>'x objeto del gasto'!K29+'x objeto del gasto'!K92+'x objeto del gasto'!K154</f>
        <v>36306.520000000004</v>
      </c>
      <c r="M30" s="17">
        <f t="shared" si="3"/>
        <v>36306.520000000004</v>
      </c>
      <c r="N30" s="28"/>
      <c r="V30" s="59"/>
      <c r="W30" s="59"/>
      <c r="X30" s="59"/>
      <c r="Y30" s="59"/>
    </row>
    <row r="31" spans="1:25" s="58" customFormat="1" ht="12" x14ac:dyDescent="0.25">
      <c r="A31" s="25">
        <v>2600</v>
      </c>
      <c r="B31" s="7" t="s">
        <v>10</v>
      </c>
      <c r="C31" s="15">
        <f>'x objeto del gasto'!C30+'x objeto del gasto'!C93+'x objeto del gasto'!C155</f>
        <v>1086201.23</v>
      </c>
      <c r="D31" s="15">
        <f>'x objeto del gasto'!D30+'x objeto del gasto'!D93+'x objeto del gasto'!D155</f>
        <v>2500</v>
      </c>
      <c r="E31" s="15">
        <f>'x objeto del gasto'!E30+'x objeto del gasto'!E93+'x objeto del gasto'!E155</f>
        <v>125240.6</v>
      </c>
      <c r="F31" s="15">
        <f t="shared" si="4"/>
        <v>-122740.6</v>
      </c>
      <c r="G31" s="15">
        <f>'x objeto del gasto'!F30+'x objeto del gasto'!F93+'x objeto del gasto'!F155</f>
        <v>963460.63</v>
      </c>
      <c r="H31" s="15">
        <f>'x objeto del gasto'!G30+'x objeto del gasto'!G93+'x objeto del gasto'!G155</f>
        <v>853291.36</v>
      </c>
      <c r="I31" s="15">
        <f>'x objeto del gasto'!H30+'x objeto del gasto'!H93+'x objeto del gasto'!H155</f>
        <v>853291.36</v>
      </c>
      <c r="J31" s="15">
        <f>'x objeto del gasto'!I30+'x objeto del gasto'!I93+'x objeto del gasto'!I155</f>
        <v>853291.36</v>
      </c>
      <c r="K31" s="15">
        <f>'x objeto del gasto'!J30+'x objeto del gasto'!J93+'x objeto del gasto'!J155</f>
        <v>853291.36</v>
      </c>
      <c r="L31" s="15">
        <f>'x objeto del gasto'!K30+'x objeto del gasto'!K93+'x objeto del gasto'!K155</f>
        <v>110169.26999999999</v>
      </c>
      <c r="M31" s="17">
        <f t="shared" si="3"/>
        <v>110169.27000000002</v>
      </c>
      <c r="N31" s="59"/>
      <c r="V31" s="59"/>
      <c r="W31" s="59"/>
      <c r="X31" s="59"/>
      <c r="Y31" s="59"/>
    </row>
    <row r="32" spans="1:25" s="58" customFormat="1" ht="22.5" x14ac:dyDescent="0.25">
      <c r="A32" s="25">
        <v>2700</v>
      </c>
      <c r="B32" s="8" t="s">
        <v>21</v>
      </c>
      <c r="C32" s="15">
        <f>'x objeto del gasto'!C31+'x objeto del gasto'!C94+'x objeto del gasto'!C156</f>
        <v>208470</v>
      </c>
      <c r="D32" s="15">
        <f>'x objeto del gasto'!D31+'x objeto del gasto'!D94+'x objeto del gasto'!D156</f>
        <v>108902</v>
      </c>
      <c r="E32" s="15">
        <f>'x objeto del gasto'!E31+'x objeto del gasto'!E94+'x objeto del gasto'!E156</f>
        <v>1300</v>
      </c>
      <c r="F32" s="15">
        <f t="shared" si="4"/>
        <v>107602</v>
      </c>
      <c r="G32" s="15">
        <f>'x objeto del gasto'!F31+'x objeto del gasto'!F94+'x objeto del gasto'!F156</f>
        <v>316072</v>
      </c>
      <c r="H32" s="15">
        <f>'x objeto del gasto'!G31+'x objeto del gasto'!G94+'x objeto del gasto'!G156</f>
        <v>282529.59000000003</v>
      </c>
      <c r="I32" s="15">
        <f>'x objeto del gasto'!H31+'x objeto del gasto'!H94+'x objeto del gasto'!H156</f>
        <v>282529.59000000003</v>
      </c>
      <c r="J32" s="15">
        <f>'x objeto del gasto'!I31+'x objeto del gasto'!I94+'x objeto del gasto'!I156</f>
        <v>282529.59000000003</v>
      </c>
      <c r="K32" s="15">
        <f>'x objeto del gasto'!J31+'x objeto del gasto'!J94+'x objeto del gasto'!J156</f>
        <v>282529.59000000003</v>
      </c>
      <c r="L32" s="15">
        <f>'x objeto del gasto'!K31+'x objeto del gasto'!K94+'x objeto del gasto'!K156</f>
        <v>33542.410000000003</v>
      </c>
      <c r="M32" s="17">
        <f t="shared" si="3"/>
        <v>33542.409999999974</v>
      </c>
      <c r="N32" s="59"/>
      <c r="V32" s="59"/>
      <c r="W32" s="59"/>
      <c r="X32" s="59"/>
      <c r="Y32" s="59"/>
    </row>
    <row r="33" spans="1:25" s="58" customFormat="1" ht="12" x14ac:dyDescent="0.25">
      <c r="A33" s="25"/>
      <c r="B33" s="8"/>
      <c r="C33" s="15">
        <v>0</v>
      </c>
      <c r="D33" s="15"/>
      <c r="E33" s="15"/>
      <c r="F33" s="15">
        <f t="shared" si="4"/>
        <v>0</v>
      </c>
      <c r="G33" s="15"/>
      <c r="H33" s="15"/>
      <c r="I33" s="15"/>
      <c r="J33" s="15">
        <v>0</v>
      </c>
      <c r="K33" s="15">
        <v>0</v>
      </c>
      <c r="L33" s="15"/>
      <c r="M33" s="17"/>
      <c r="N33" s="59"/>
      <c r="V33" s="59"/>
      <c r="W33" s="59"/>
      <c r="X33" s="59"/>
      <c r="Y33" s="59"/>
    </row>
    <row r="34" spans="1:25" s="58" customFormat="1" ht="12" x14ac:dyDescent="0.25">
      <c r="A34" s="25">
        <v>2900</v>
      </c>
      <c r="B34" s="8" t="s">
        <v>39</v>
      </c>
      <c r="C34" s="15">
        <f>'x objeto del gasto'!C32+'x objeto del gasto'!C95+'x objeto del gasto'!C157</f>
        <v>194925.63</v>
      </c>
      <c r="D34" s="15">
        <f>'x objeto del gasto'!D32+'x objeto del gasto'!D95+'x objeto del gasto'!D157</f>
        <v>24028.3</v>
      </c>
      <c r="E34" s="15">
        <f>'x objeto del gasto'!E32+'x objeto del gasto'!E95+'x objeto del gasto'!E157</f>
        <v>21068.12</v>
      </c>
      <c r="F34" s="15">
        <f t="shared" si="4"/>
        <v>2960.1800000000003</v>
      </c>
      <c r="G34" s="15">
        <f>'x objeto del gasto'!F32+'x objeto del gasto'!F95+'x objeto del gasto'!F157</f>
        <v>197885.81</v>
      </c>
      <c r="H34" s="15">
        <f>'x objeto del gasto'!G32+'x objeto del gasto'!G95+'x objeto del gasto'!G157</f>
        <v>159906.41</v>
      </c>
      <c r="I34" s="15">
        <f>'x objeto del gasto'!H32+'x objeto del gasto'!H95+'x objeto del gasto'!H157</f>
        <v>159906.41</v>
      </c>
      <c r="J34" s="15">
        <f>'x objeto del gasto'!I32+'x objeto del gasto'!I95+'x objeto del gasto'!I157</f>
        <v>159906.41</v>
      </c>
      <c r="K34" s="15">
        <f>'x objeto del gasto'!J32+'x objeto del gasto'!J95+'x objeto del gasto'!J157</f>
        <v>159906.41</v>
      </c>
      <c r="L34" s="15">
        <f>'x objeto del gasto'!K32+'x objeto del gasto'!K95+'x objeto del gasto'!K157</f>
        <v>37979.400000000009</v>
      </c>
      <c r="M34" s="17">
        <f t="shared" si="3"/>
        <v>37979.399999999994</v>
      </c>
      <c r="N34" s="59"/>
      <c r="V34" s="59"/>
      <c r="W34" s="59"/>
      <c r="X34" s="59"/>
      <c r="Y34" s="59"/>
    </row>
    <row r="35" spans="1:25" s="58" customFormat="1" ht="15.75" customHeight="1" x14ac:dyDescent="0.25">
      <c r="A35" s="9" t="s">
        <v>12</v>
      </c>
      <c r="B35" s="10"/>
      <c r="C35" s="16">
        <f>C26+C27+C29+C30+C31+C32+C34</f>
        <v>4529001.6800000006</v>
      </c>
      <c r="D35" s="16">
        <f t="shared" ref="D35:L35" si="5">D26+D27+D29+D30+D31+D32+D34</f>
        <v>333154.7</v>
      </c>
      <c r="E35" s="16">
        <f t="shared" si="5"/>
        <v>304216.74</v>
      </c>
      <c r="F35" s="16"/>
      <c r="G35" s="16">
        <f t="shared" si="5"/>
        <v>4557939.6399999997</v>
      </c>
      <c r="H35" s="16">
        <f t="shared" si="5"/>
        <v>3921769.4799999995</v>
      </c>
      <c r="I35" s="16">
        <f t="shared" si="5"/>
        <v>3921769.4799999995</v>
      </c>
      <c r="J35" s="16">
        <f t="shared" si="5"/>
        <v>3921769.4799999995</v>
      </c>
      <c r="K35" s="16">
        <f t="shared" si="5"/>
        <v>3800668.51</v>
      </c>
      <c r="L35" s="16">
        <f t="shared" si="5"/>
        <v>636170.16</v>
      </c>
      <c r="M35" s="16">
        <f>SUM(M26:M34)</f>
        <v>636170.16</v>
      </c>
      <c r="N35" s="59"/>
      <c r="O35" s="28"/>
      <c r="V35" s="59"/>
      <c r="W35" s="59"/>
      <c r="X35" s="59"/>
      <c r="Y35" s="59"/>
    </row>
    <row r="36" spans="1:25" s="58" customFormat="1" ht="14.25" customHeight="1" x14ac:dyDescent="0.25">
      <c r="A36" s="25">
        <v>3100</v>
      </c>
      <c r="B36" s="7" t="s">
        <v>23</v>
      </c>
      <c r="C36" s="15">
        <f>'x objeto del gasto'!C34+'x objeto del gasto'!C97+'x objeto del gasto'!C159</f>
        <v>3235604.99</v>
      </c>
      <c r="D36" s="15">
        <f>'x objeto del gasto'!D34+'x objeto del gasto'!D97+'x objeto del gasto'!D159</f>
        <v>17445.599999999999</v>
      </c>
      <c r="E36" s="15">
        <f>'x objeto del gasto'!E34+'x objeto del gasto'!E97+'x objeto del gasto'!E159</f>
        <v>132436.06</v>
      </c>
      <c r="F36" s="15">
        <f t="shared" ref="F36:F44" si="6">+D36-E36</f>
        <v>-114990.45999999999</v>
      </c>
      <c r="G36" s="15">
        <f>'x objeto del gasto'!F34+'x objeto del gasto'!F97+'x objeto del gasto'!F159</f>
        <v>3120614.5300000003</v>
      </c>
      <c r="H36" s="15">
        <f>'x objeto del gasto'!G34+'x objeto del gasto'!G97+'x objeto del gasto'!G159</f>
        <v>2981916.4</v>
      </c>
      <c r="I36" s="15">
        <f>'x objeto del gasto'!H34+'x objeto del gasto'!H97+'x objeto del gasto'!H159</f>
        <v>2981916.4</v>
      </c>
      <c r="J36" s="15">
        <f>'x objeto del gasto'!I34+'x objeto del gasto'!I97+'x objeto del gasto'!I159</f>
        <v>2981916.4</v>
      </c>
      <c r="K36" s="15">
        <f>'x objeto del gasto'!J34+'x objeto del gasto'!J97+'x objeto del gasto'!J159</f>
        <v>2771463.04</v>
      </c>
      <c r="L36" s="15">
        <f>'x objeto del gasto'!K34+'x objeto del gasto'!K97+'x objeto del gasto'!K159</f>
        <v>138698.13000000027</v>
      </c>
      <c r="M36" s="17">
        <f t="shared" ref="M36:M44" si="7">G36-I36</f>
        <v>138698.13000000035</v>
      </c>
      <c r="N36" s="59"/>
      <c r="V36" s="59"/>
      <c r="W36" s="59"/>
      <c r="X36" s="59"/>
      <c r="Y36" s="59"/>
    </row>
    <row r="37" spans="1:25" s="58" customFormat="1" ht="14.25" customHeight="1" x14ac:dyDescent="0.25">
      <c r="A37" s="25">
        <v>3200</v>
      </c>
      <c r="B37" s="7" t="s">
        <v>24</v>
      </c>
      <c r="C37" s="15">
        <f>'x objeto del gasto'!C35+'x objeto del gasto'!C98+'x objeto del gasto'!C160</f>
        <v>1199052.95</v>
      </c>
      <c r="D37" s="15">
        <f>'x objeto del gasto'!D35+'x objeto del gasto'!D98+'x objeto del gasto'!D160</f>
        <v>23004.440000000002</v>
      </c>
      <c r="E37" s="15">
        <f>'x objeto del gasto'!E35+'x objeto del gasto'!E98+'x objeto del gasto'!E160</f>
        <v>23348.288</v>
      </c>
      <c r="F37" s="15">
        <f t="shared" si="6"/>
        <v>-343.84799999999814</v>
      </c>
      <c r="G37" s="15">
        <f>'x objeto del gasto'!F35+'x objeto del gasto'!F98+'x objeto del gasto'!F160</f>
        <v>1198709.102</v>
      </c>
      <c r="H37" s="15">
        <f>'x objeto del gasto'!G35+'x objeto del gasto'!G98+'x objeto del gasto'!G160</f>
        <v>1048769.8999999999</v>
      </c>
      <c r="I37" s="15">
        <f>'x objeto del gasto'!H35+'x objeto del gasto'!H98+'x objeto del gasto'!H160</f>
        <v>1048769.8999999999</v>
      </c>
      <c r="J37" s="15">
        <f>'x objeto del gasto'!I35+'x objeto del gasto'!I98+'x objeto del gasto'!I160</f>
        <v>1048769.8999999999</v>
      </c>
      <c r="K37" s="15">
        <f>'x objeto del gasto'!J35+'x objeto del gasto'!J98+'x objeto del gasto'!J160</f>
        <v>1048769.8999999999</v>
      </c>
      <c r="L37" s="15">
        <f>'x objeto del gasto'!K35+'x objeto del gasto'!K98+'x objeto del gasto'!K160</f>
        <v>149939.20200000002</v>
      </c>
      <c r="M37" s="17">
        <f t="shared" si="7"/>
        <v>149939.20200000005</v>
      </c>
      <c r="N37" s="59"/>
      <c r="V37" s="59"/>
      <c r="W37" s="59"/>
      <c r="X37" s="59"/>
      <c r="Y37" s="59"/>
    </row>
    <row r="38" spans="1:25" s="58" customFormat="1" ht="22.5" x14ac:dyDescent="0.25">
      <c r="A38" s="25">
        <v>3300</v>
      </c>
      <c r="B38" s="8" t="s">
        <v>25</v>
      </c>
      <c r="C38" s="15">
        <f>'x objeto del gasto'!C36+'x objeto del gasto'!C99+'x objeto del gasto'!C161</f>
        <v>2937922.3</v>
      </c>
      <c r="D38" s="15">
        <f>'x objeto del gasto'!D36+'x objeto del gasto'!D99+'x objeto del gasto'!D161</f>
        <v>75384.3</v>
      </c>
      <c r="E38" s="15">
        <f>'x objeto del gasto'!E36+'x objeto del gasto'!E99+'x objeto del gasto'!E161</f>
        <v>332</v>
      </c>
      <c r="F38" s="15">
        <f t="shared" si="6"/>
        <v>75052.3</v>
      </c>
      <c r="G38" s="15">
        <f>'x objeto del gasto'!F36+'x objeto del gasto'!F99+'x objeto del gasto'!F161</f>
        <v>3012974.5999999996</v>
      </c>
      <c r="H38" s="15">
        <f>'x objeto del gasto'!G36+'x objeto del gasto'!G99+'x objeto del gasto'!G161</f>
        <v>2854804.93</v>
      </c>
      <c r="I38" s="15">
        <f>'x objeto del gasto'!H36+'x objeto del gasto'!H99+'x objeto del gasto'!H161</f>
        <v>2854804.93</v>
      </c>
      <c r="J38" s="15">
        <f>'x objeto del gasto'!I36+'x objeto del gasto'!I99+'x objeto del gasto'!I161</f>
        <v>2854804.93</v>
      </c>
      <c r="K38" s="15">
        <f>'x objeto del gasto'!J36+'x objeto del gasto'!J99+'x objeto del gasto'!J161</f>
        <v>2476934.9300000002</v>
      </c>
      <c r="L38" s="15">
        <f>'x objeto del gasto'!K36+'x objeto del gasto'!K99+'x objeto del gasto'!K161</f>
        <v>158169.66999999946</v>
      </c>
      <c r="M38" s="17">
        <f t="shared" si="7"/>
        <v>158169.66999999946</v>
      </c>
      <c r="N38" s="59"/>
      <c r="V38" s="59"/>
      <c r="W38" s="59"/>
      <c r="X38" s="59"/>
      <c r="Y38" s="59"/>
    </row>
    <row r="39" spans="1:25" s="58" customFormat="1" ht="22.5" x14ac:dyDescent="0.25">
      <c r="A39" s="25">
        <v>3400</v>
      </c>
      <c r="B39" s="8" t="s">
        <v>26</v>
      </c>
      <c r="C39" s="15">
        <f>'x objeto del gasto'!C37+'x objeto del gasto'!C100+'x objeto del gasto'!C162</f>
        <v>701479.3</v>
      </c>
      <c r="D39" s="15">
        <f>'x objeto del gasto'!D37+'x objeto del gasto'!D100+'x objeto del gasto'!D162</f>
        <v>27989.72</v>
      </c>
      <c r="E39" s="15">
        <f>'x objeto del gasto'!E37+'x objeto del gasto'!E100+'x objeto del gasto'!E162</f>
        <v>2250</v>
      </c>
      <c r="F39" s="15">
        <f t="shared" si="6"/>
        <v>25739.72</v>
      </c>
      <c r="G39" s="15">
        <f>'x objeto del gasto'!F37+'x objeto del gasto'!F100+'x objeto del gasto'!F162</f>
        <v>727219.02</v>
      </c>
      <c r="H39" s="15">
        <f>'x objeto del gasto'!G37+'x objeto del gasto'!G100+'x objeto del gasto'!G162</f>
        <v>689327.22</v>
      </c>
      <c r="I39" s="15">
        <f>'x objeto del gasto'!H37+'x objeto del gasto'!H100+'x objeto del gasto'!H162</f>
        <v>689327.22</v>
      </c>
      <c r="J39" s="15">
        <f>'x objeto del gasto'!I37+'x objeto del gasto'!I100+'x objeto del gasto'!I162</f>
        <v>689327.22</v>
      </c>
      <c r="K39" s="15">
        <f>'x objeto del gasto'!J37+'x objeto del gasto'!J100+'x objeto del gasto'!J162</f>
        <v>689327.22</v>
      </c>
      <c r="L39" s="15">
        <f>'x objeto del gasto'!K37+'x objeto del gasto'!K100+'x objeto del gasto'!K162</f>
        <v>37891.800000000047</v>
      </c>
      <c r="M39" s="17">
        <f t="shared" si="7"/>
        <v>37891.800000000047</v>
      </c>
      <c r="N39" s="59"/>
      <c r="V39" s="59"/>
      <c r="W39" s="59"/>
      <c r="X39" s="59"/>
      <c r="Y39" s="59"/>
    </row>
    <row r="40" spans="1:25" s="58" customFormat="1" ht="12" x14ac:dyDescent="0.25">
      <c r="A40" s="11">
        <v>3500</v>
      </c>
      <c r="B40" s="12" t="s">
        <v>27</v>
      </c>
      <c r="C40" s="15">
        <f>'x objeto del gasto'!C38+'x objeto del gasto'!C101+'x objeto del gasto'!C163</f>
        <v>3536855.41</v>
      </c>
      <c r="D40" s="15">
        <f>'x objeto del gasto'!D38+'x objeto del gasto'!D101+'x objeto del gasto'!D163</f>
        <v>146227.1</v>
      </c>
      <c r="E40" s="15">
        <f>'x objeto del gasto'!E38+'x objeto del gasto'!E101+'x objeto del gasto'!E163</f>
        <v>9854</v>
      </c>
      <c r="F40" s="15">
        <f t="shared" si="6"/>
        <v>136373.1</v>
      </c>
      <c r="G40" s="15">
        <f>'x objeto del gasto'!F38+'x objeto del gasto'!F101+'x objeto del gasto'!F163</f>
        <v>3673228.5100000002</v>
      </c>
      <c r="H40" s="15">
        <f>'x objeto del gasto'!G38+'x objeto del gasto'!G101+'x objeto del gasto'!G163</f>
        <v>3451801.9400000004</v>
      </c>
      <c r="I40" s="15">
        <f>'x objeto del gasto'!H38+'x objeto del gasto'!H101+'x objeto del gasto'!H163</f>
        <v>3451801.9400000004</v>
      </c>
      <c r="J40" s="15">
        <f>'x objeto del gasto'!I38+'x objeto del gasto'!I101+'x objeto del gasto'!I163</f>
        <v>3451801.9400000004</v>
      </c>
      <c r="K40" s="15">
        <f>'x objeto del gasto'!J38+'x objeto del gasto'!J101+'x objeto del gasto'!J163</f>
        <v>3383245.24</v>
      </c>
      <c r="L40" s="15">
        <f>'x objeto del gasto'!K38+'x objeto del gasto'!K101+'x objeto del gasto'!K163</f>
        <v>221426.57</v>
      </c>
      <c r="M40" s="17">
        <f t="shared" si="7"/>
        <v>221426.56999999983</v>
      </c>
      <c r="N40" s="59"/>
      <c r="V40" s="59"/>
      <c r="W40" s="59"/>
      <c r="X40" s="59"/>
      <c r="Y40" s="59"/>
    </row>
    <row r="41" spans="1:25" s="58" customFormat="1" ht="22.5" x14ac:dyDescent="0.25">
      <c r="A41" s="11">
        <v>3600</v>
      </c>
      <c r="B41" s="22" t="s">
        <v>28</v>
      </c>
      <c r="C41" s="15">
        <f>'x objeto del gasto'!C39+'x objeto del gasto'!C102+'x objeto del gasto'!C164</f>
        <v>885962.38</v>
      </c>
      <c r="D41" s="15">
        <f>'x objeto del gasto'!D39+'x objeto del gasto'!D102+'x objeto del gasto'!D164</f>
        <v>33368.479999999996</v>
      </c>
      <c r="E41" s="15">
        <f>'x objeto del gasto'!E39+'x objeto del gasto'!E102+'x objeto del gasto'!E164</f>
        <v>1998</v>
      </c>
      <c r="F41" s="15">
        <f t="shared" si="6"/>
        <v>31370.479999999996</v>
      </c>
      <c r="G41" s="15">
        <f>'x objeto del gasto'!F39+'x objeto del gasto'!F102+'x objeto del gasto'!F164</f>
        <v>917332.86</v>
      </c>
      <c r="H41" s="15">
        <f>'x objeto del gasto'!G39+'x objeto del gasto'!G102+'x objeto del gasto'!G164</f>
        <v>851972.07</v>
      </c>
      <c r="I41" s="15">
        <f>'x objeto del gasto'!H39+'x objeto del gasto'!H102+'x objeto del gasto'!H164</f>
        <v>851972.07</v>
      </c>
      <c r="J41" s="15">
        <f>'x objeto del gasto'!I39+'x objeto del gasto'!I102+'x objeto del gasto'!I164</f>
        <v>851972.07</v>
      </c>
      <c r="K41" s="15">
        <f>'x objeto del gasto'!J39+'x objeto del gasto'!J102+'x objeto del gasto'!J164</f>
        <v>713808.06</v>
      </c>
      <c r="L41" s="15">
        <f>'x objeto del gasto'!K39+'x objeto del gasto'!K102+'x objeto del gasto'!K164</f>
        <v>65360.790000000037</v>
      </c>
      <c r="M41" s="17">
        <f t="shared" si="7"/>
        <v>65360.790000000037</v>
      </c>
      <c r="N41" s="59"/>
      <c r="V41" s="59"/>
      <c r="W41" s="59"/>
      <c r="X41" s="59"/>
      <c r="Y41" s="59"/>
    </row>
    <row r="42" spans="1:25" s="58" customFormat="1" ht="13.5" customHeight="1" x14ac:dyDescent="0.25">
      <c r="A42" s="25">
        <v>3700</v>
      </c>
      <c r="B42" s="7" t="s">
        <v>29</v>
      </c>
      <c r="C42" s="15">
        <f>'x objeto del gasto'!C40+'x objeto del gasto'!C103+'x objeto del gasto'!C165</f>
        <v>1312801.5699999998</v>
      </c>
      <c r="D42" s="15">
        <f>'x objeto del gasto'!D40+'x objeto del gasto'!D103+'x objeto del gasto'!D165</f>
        <v>13490</v>
      </c>
      <c r="E42" s="15">
        <f>'x objeto del gasto'!E40+'x objeto del gasto'!E103+'x objeto del gasto'!E165</f>
        <v>103872</v>
      </c>
      <c r="F42" s="15">
        <f t="shared" si="6"/>
        <v>-90382</v>
      </c>
      <c r="G42" s="15">
        <f>'x objeto del gasto'!F40+'x objeto del gasto'!F103+'x objeto del gasto'!F165</f>
        <v>1222419.5699999998</v>
      </c>
      <c r="H42" s="15">
        <f>'x objeto del gasto'!G40+'x objeto del gasto'!G103+'x objeto del gasto'!G165</f>
        <v>602062.77</v>
      </c>
      <c r="I42" s="15">
        <f>'x objeto del gasto'!H40+'x objeto del gasto'!H103+'x objeto del gasto'!H165</f>
        <v>602062.77</v>
      </c>
      <c r="J42" s="15">
        <f>'x objeto del gasto'!I40+'x objeto del gasto'!I103+'x objeto del gasto'!I165</f>
        <v>602062.77</v>
      </c>
      <c r="K42" s="15">
        <f>'x objeto del gasto'!J40+'x objeto del gasto'!J103+'x objeto del gasto'!J165</f>
        <v>602062.77</v>
      </c>
      <c r="L42" s="15">
        <f>'x objeto del gasto'!K40+'x objeto del gasto'!K103+'x objeto del gasto'!K165</f>
        <v>620356.79999999993</v>
      </c>
      <c r="M42" s="17">
        <f t="shared" si="7"/>
        <v>620356.79999999981</v>
      </c>
      <c r="N42" s="59"/>
      <c r="V42" s="59"/>
      <c r="W42" s="59"/>
      <c r="X42" s="59"/>
      <c r="Y42" s="59"/>
    </row>
    <row r="43" spans="1:25" s="58" customFormat="1" ht="12.75" customHeight="1" x14ac:dyDescent="0.25">
      <c r="A43" s="25">
        <v>3800</v>
      </c>
      <c r="B43" s="7" t="s">
        <v>30</v>
      </c>
      <c r="C43" s="15">
        <f>'x objeto del gasto'!C41+'x objeto del gasto'!C104+'x objeto del gasto'!C166</f>
        <v>575922</v>
      </c>
      <c r="D43" s="15">
        <f>'x objeto del gasto'!D41+'x objeto del gasto'!D104+'x objeto del gasto'!D166</f>
        <v>1763.2</v>
      </c>
      <c r="E43" s="15">
        <f>'x objeto del gasto'!E41+'x objeto del gasto'!E104+'x objeto del gasto'!E166</f>
        <v>17250</v>
      </c>
      <c r="F43" s="15">
        <f t="shared" si="6"/>
        <v>-15486.8</v>
      </c>
      <c r="G43" s="15">
        <f>'x objeto del gasto'!F41+'x objeto del gasto'!F104+'x objeto del gasto'!F166</f>
        <v>560435.19999999995</v>
      </c>
      <c r="H43" s="15">
        <f>'x objeto del gasto'!G41+'x objeto del gasto'!G104+'x objeto del gasto'!G166</f>
        <v>483268.2</v>
      </c>
      <c r="I43" s="15">
        <f>'x objeto del gasto'!H41+'x objeto del gasto'!H104+'x objeto del gasto'!H166</f>
        <v>483268.2</v>
      </c>
      <c r="J43" s="15">
        <f>'x objeto del gasto'!I41+'x objeto del gasto'!I104+'x objeto del gasto'!I166</f>
        <v>483268.2</v>
      </c>
      <c r="K43" s="15">
        <f>'x objeto del gasto'!J41+'x objeto del gasto'!J104+'x objeto del gasto'!J166</f>
        <v>482566.2</v>
      </c>
      <c r="L43" s="15">
        <f>'x objeto del gasto'!K41+'x objeto del gasto'!K104+'x objeto del gasto'!K166</f>
        <v>77167</v>
      </c>
      <c r="M43" s="17">
        <f t="shared" si="7"/>
        <v>77166.999999999942</v>
      </c>
      <c r="N43" s="59"/>
      <c r="V43" s="59"/>
      <c r="W43" s="59"/>
      <c r="X43" s="59"/>
      <c r="Y43" s="59"/>
    </row>
    <row r="44" spans="1:25" s="58" customFormat="1" ht="12" x14ac:dyDescent="0.25">
      <c r="A44" s="25">
        <v>3900</v>
      </c>
      <c r="B44" s="7" t="s">
        <v>38</v>
      </c>
      <c r="C44" s="15">
        <f>'x objeto del gasto'!C42+'x objeto del gasto'!C105+'x objeto del gasto'!C167</f>
        <v>7705455.1200000001</v>
      </c>
      <c r="D44" s="15">
        <f>'x objeto del gasto'!D42+'x objeto del gasto'!D105+'x objeto del gasto'!D167</f>
        <v>2586087.0699999998</v>
      </c>
      <c r="E44" s="15">
        <f>'x objeto del gasto'!E42+'x objeto del gasto'!E105+'x objeto del gasto'!E167</f>
        <v>87486.46</v>
      </c>
      <c r="F44" s="15">
        <f t="shared" si="6"/>
        <v>2498600.61</v>
      </c>
      <c r="G44" s="15">
        <f>'x objeto del gasto'!F42+'x objeto del gasto'!F105+'x objeto del gasto'!F167</f>
        <v>10204055.729999999</v>
      </c>
      <c r="H44" s="15">
        <f>'x objeto del gasto'!G42+'x objeto del gasto'!G105+'x objeto del gasto'!G167</f>
        <v>5750924.3099999996</v>
      </c>
      <c r="I44" s="15">
        <f>'x objeto del gasto'!H42+'x objeto del gasto'!H105+'x objeto del gasto'!H167</f>
        <v>5750924.3099999996</v>
      </c>
      <c r="J44" s="15">
        <f>'x objeto del gasto'!I42+'x objeto del gasto'!I105+'x objeto del gasto'!I167</f>
        <v>5750924.3099999996</v>
      </c>
      <c r="K44" s="15">
        <f>'x objeto del gasto'!J42+'x objeto del gasto'!J105+'x objeto del gasto'!J167</f>
        <v>5470725.3099999996</v>
      </c>
      <c r="L44" s="15">
        <f>'x objeto del gasto'!K42+'x objeto del gasto'!K105+'x objeto del gasto'!K167</f>
        <v>4453131.419999999</v>
      </c>
      <c r="M44" s="17">
        <f t="shared" si="7"/>
        <v>4453131.419999999</v>
      </c>
      <c r="N44" s="59"/>
      <c r="V44" s="59"/>
      <c r="W44" s="59"/>
      <c r="X44" s="59"/>
      <c r="Y44" s="59"/>
    </row>
    <row r="45" spans="1:25" s="58" customFormat="1" ht="14.25" customHeight="1" x14ac:dyDescent="0.25">
      <c r="A45" s="13" t="s">
        <v>9</v>
      </c>
      <c r="B45" s="14"/>
      <c r="C45" s="16">
        <f t="shared" ref="C45" si="8">C36+C37+C38+C39+C40+C41+C42+C43+C44</f>
        <v>22091056.02</v>
      </c>
      <c r="D45" s="16">
        <f t="shared" ref="D45:L45" si="9">D36+D37+D38+D39+D40+D41+D42+D43+D44</f>
        <v>2924759.9099999997</v>
      </c>
      <c r="E45" s="16">
        <f t="shared" si="9"/>
        <v>378826.80800000002</v>
      </c>
      <c r="F45" s="16"/>
      <c r="G45" s="16">
        <f t="shared" si="9"/>
        <v>24636989.121999998</v>
      </c>
      <c r="H45" s="16">
        <f t="shared" si="9"/>
        <v>18714847.739999998</v>
      </c>
      <c r="I45" s="16">
        <f t="shared" si="9"/>
        <v>18714847.739999998</v>
      </c>
      <c r="J45" s="16">
        <f t="shared" si="9"/>
        <v>18714847.739999998</v>
      </c>
      <c r="K45" s="16">
        <f t="shared" si="9"/>
        <v>17638902.669999998</v>
      </c>
      <c r="L45" s="16">
        <f t="shared" si="9"/>
        <v>5922141.3819999993</v>
      </c>
      <c r="M45" s="16">
        <f t="shared" ref="M45" si="10">SUM(M36:M44)</f>
        <v>5922141.3819999984</v>
      </c>
      <c r="N45" s="59"/>
      <c r="O45" s="28"/>
      <c r="V45" s="59"/>
      <c r="W45" s="59"/>
      <c r="X45" s="59"/>
      <c r="Y45" s="59"/>
    </row>
    <row r="46" spans="1:25" s="58" customFormat="1" ht="13.5" customHeight="1" x14ac:dyDescent="0.25">
      <c r="A46" s="11">
        <v>4400</v>
      </c>
      <c r="B46" s="12" t="s">
        <v>109</v>
      </c>
      <c r="C46" s="15">
        <v>234950</v>
      </c>
      <c r="D46" s="15">
        <v>0</v>
      </c>
      <c r="E46" s="15">
        <v>0</v>
      </c>
      <c r="F46" s="15">
        <f>+D46-E46</f>
        <v>0</v>
      </c>
      <c r="G46" s="17">
        <f t="shared" ref="G46" si="11">C46+D46-E46</f>
        <v>234950</v>
      </c>
      <c r="H46" s="15">
        <v>177250</v>
      </c>
      <c r="I46" s="15">
        <v>177250</v>
      </c>
      <c r="J46" s="15">
        <v>177250</v>
      </c>
      <c r="K46" s="15">
        <v>177250</v>
      </c>
      <c r="L46" s="17">
        <f>G46-H46</f>
        <v>57700</v>
      </c>
      <c r="M46" s="17">
        <f>G46-I46</f>
        <v>57700</v>
      </c>
      <c r="V46" s="59"/>
      <c r="W46" s="59"/>
      <c r="X46" s="59"/>
      <c r="Y46" s="59"/>
    </row>
    <row r="47" spans="1:25" s="58" customFormat="1" ht="14.25" customHeight="1" x14ac:dyDescent="0.25">
      <c r="A47" s="13" t="s">
        <v>43</v>
      </c>
      <c r="B47" s="26"/>
      <c r="C47" s="16">
        <f>C46</f>
        <v>234950</v>
      </c>
      <c r="D47" s="16">
        <f t="shared" ref="D47:M47" si="12">D46</f>
        <v>0</v>
      </c>
      <c r="E47" s="16">
        <f t="shared" si="12"/>
        <v>0</v>
      </c>
      <c r="F47" s="16"/>
      <c r="G47" s="16">
        <f t="shared" si="12"/>
        <v>234950</v>
      </c>
      <c r="H47" s="16">
        <f t="shared" si="12"/>
        <v>177250</v>
      </c>
      <c r="I47" s="16">
        <f t="shared" si="12"/>
        <v>177250</v>
      </c>
      <c r="J47" s="16">
        <f t="shared" si="12"/>
        <v>177250</v>
      </c>
      <c r="K47" s="16">
        <f t="shared" si="12"/>
        <v>177250</v>
      </c>
      <c r="L47" s="16">
        <f t="shared" si="12"/>
        <v>57700</v>
      </c>
      <c r="M47" s="16">
        <f t="shared" si="12"/>
        <v>57700</v>
      </c>
      <c r="N47" s="59"/>
      <c r="O47" s="28"/>
      <c r="V47" s="59"/>
      <c r="W47" s="59"/>
      <c r="X47" s="59"/>
      <c r="Y47" s="59"/>
    </row>
    <row r="48" spans="1:25" s="58" customFormat="1" ht="12" x14ac:dyDescent="0.25">
      <c r="A48" s="11">
        <v>5100</v>
      </c>
      <c r="B48" s="22" t="s">
        <v>31</v>
      </c>
      <c r="C48" s="15">
        <v>87420</v>
      </c>
      <c r="D48" s="15">
        <v>201</v>
      </c>
      <c r="E48" s="15">
        <v>0</v>
      </c>
      <c r="F48" s="15">
        <f t="shared" ref="F48:F53" si="13">+D48-E48</f>
        <v>201</v>
      </c>
      <c r="G48" s="17">
        <f t="shared" ref="G48:G53" si="14">C48+D48-E48</f>
        <v>87621</v>
      </c>
      <c r="H48" s="17">
        <v>87594.9</v>
      </c>
      <c r="I48" s="17">
        <v>87594.9</v>
      </c>
      <c r="J48" s="17">
        <v>87594.9</v>
      </c>
      <c r="K48" s="17">
        <v>87594.9</v>
      </c>
      <c r="L48" s="17">
        <f t="shared" ref="L48:L53" si="15">G48-H48</f>
        <v>26.100000000005821</v>
      </c>
      <c r="M48" s="17">
        <f t="shared" ref="M48:M53" si="16">G48-I48</f>
        <v>26.100000000005821</v>
      </c>
      <c r="V48" s="59"/>
      <c r="W48" s="59"/>
      <c r="X48" s="59"/>
      <c r="Y48" s="59"/>
    </row>
    <row r="49" spans="1:30" s="58" customFormat="1" ht="12" x14ac:dyDescent="0.25">
      <c r="A49" s="25">
        <v>5200</v>
      </c>
      <c r="B49" s="8" t="s">
        <v>41</v>
      </c>
      <c r="C49" s="15">
        <v>16000</v>
      </c>
      <c r="D49" s="15">
        <v>379.9</v>
      </c>
      <c r="E49" s="15">
        <v>0</v>
      </c>
      <c r="F49" s="15">
        <f t="shared" si="13"/>
        <v>379.9</v>
      </c>
      <c r="G49" s="17">
        <f t="shared" si="14"/>
        <v>16379.9</v>
      </c>
      <c r="H49" s="17">
        <v>16379.9</v>
      </c>
      <c r="I49" s="17">
        <v>16379.9</v>
      </c>
      <c r="J49" s="17">
        <v>16379.9</v>
      </c>
      <c r="K49" s="17">
        <v>16379.9</v>
      </c>
      <c r="L49" s="17">
        <f t="shared" si="15"/>
        <v>0</v>
      </c>
      <c r="M49" s="17">
        <f t="shared" si="16"/>
        <v>0</v>
      </c>
      <c r="V49" s="59"/>
      <c r="W49" s="59"/>
      <c r="X49" s="59"/>
      <c r="Y49" s="59"/>
    </row>
    <row r="50" spans="1:30" s="58" customFormat="1" ht="12" x14ac:dyDescent="0.25">
      <c r="A50" s="25">
        <v>5300</v>
      </c>
      <c r="B50" s="8" t="s">
        <v>47</v>
      </c>
      <c r="C50" s="15">
        <v>0</v>
      </c>
      <c r="D50" s="15">
        <v>0</v>
      </c>
      <c r="E50" s="15">
        <v>0</v>
      </c>
      <c r="F50" s="15">
        <f t="shared" si="13"/>
        <v>0</v>
      </c>
      <c r="G50" s="17">
        <f t="shared" si="14"/>
        <v>0</v>
      </c>
      <c r="H50" s="17">
        <v>0</v>
      </c>
      <c r="I50" s="17">
        <v>0</v>
      </c>
      <c r="J50" s="17">
        <v>0</v>
      </c>
      <c r="K50" s="17">
        <v>0</v>
      </c>
      <c r="L50" s="17">
        <f t="shared" si="15"/>
        <v>0</v>
      </c>
      <c r="M50" s="17">
        <f t="shared" si="16"/>
        <v>0</v>
      </c>
      <c r="V50" s="59"/>
      <c r="W50" s="59"/>
      <c r="X50" s="59"/>
      <c r="Y50" s="59"/>
    </row>
    <row r="51" spans="1:30" s="58" customFormat="1" ht="12" x14ac:dyDescent="0.25">
      <c r="A51" s="25"/>
      <c r="B51" s="8"/>
      <c r="C51" s="15">
        <v>0</v>
      </c>
      <c r="D51" s="15"/>
      <c r="E51" s="15"/>
      <c r="F51" s="15">
        <v>0</v>
      </c>
      <c r="G51" s="17"/>
      <c r="H51" s="17"/>
      <c r="I51" s="17"/>
      <c r="J51" s="15">
        <v>0</v>
      </c>
      <c r="K51" s="15">
        <v>0</v>
      </c>
      <c r="L51" s="17"/>
      <c r="M51" s="17"/>
      <c r="V51" s="59"/>
      <c r="W51" s="59"/>
      <c r="X51" s="59"/>
      <c r="Y51" s="59"/>
    </row>
    <row r="52" spans="1:30" s="58" customFormat="1" ht="12" x14ac:dyDescent="0.25">
      <c r="A52" s="25"/>
      <c r="B52" s="8"/>
      <c r="C52" s="15">
        <v>0</v>
      </c>
      <c r="D52" s="15"/>
      <c r="E52" s="15"/>
      <c r="F52" s="15">
        <v>0</v>
      </c>
      <c r="G52" s="17"/>
      <c r="H52" s="17"/>
      <c r="I52" s="17"/>
      <c r="J52" s="15">
        <v>0</v>
      </c>
      <c r="K52" s="15">
        <v>0</v>
      </c>
      <c r="L52" s="17"/>
      <c r="M52" s="17"/>
      <c r="V52" s="59"/>
      <c r="W52" s="59"/>
      <c r="X52" s="59"/>
      <c r="Y52" s="59"/>
    </row>
    <row r="53" spans="1:30" s="58" customFormat="1" ht="12" x14ac:dyDescent="0.25">
      <c r="A53" s="25">
        <v>5600</v>
      </c>
      <c r="B53" s="7" t="s">
        <v>40</v>
      </c>
      <c r="C53" s="15">
        <v>14000</v>
      </c>
      <c r="D53" s="15">
        <v>0</v>
      </c>
      <c r="E53" s="15">
        <v>580.9</v>
      </c>
      <c r="F53" s="15">
        <f t="shared" si="13"/>
        <v>-580.9</v>
      </c>
      <c r="G53" s="17">
        <f t="shared" si="14"/>
        <v>13419.1</v>
      </c>
      <c r="H53" s="17">
        <v>13165.14</v>
      </c>
      <c r="I53" s="17">
        <v>13165.14</v>
      </c>
      <c r="J53" s="17">
        <v>13165.14</v>
      </c>
      <c r="K53" s="17">
        <v>13165.14</v>
      </c>
      <c r="L53" s="17">
        <f t="shared" si="15"/>
        <v>253.96000000000095</v>
      </c>
      <c r="M53" s="17">
        <f t="shared" si="16"/>
        <v>253.96000000000095</v>
      </c>
      <c r="V53" s="59"/>
      <c r="W53" s="59"/>
      <c r="X53" s="59"/>
      <c r="Y53" s="59"/>
    </row>
    <row r="54" spans="1:30" s="58" customFormat="1" ht="17.25" customHeight="1" x14ac:dyDescent="0.25">
      <c r="A54" s="13" t="s">
        <v>13</v>
      </c>
      <c r="B54" s="14"/>
      <c r="C54" s="16">
        <f>SUM(C48:C53)</f>
        <v>117420</v>
      </c>
      <c r="D54" s="16">
        <f t="shared" ref="D54:M54" si="17">SUM(D48:D53)</f>
        <v>580.9</v>
      </c>
      <c r="E54" s="16">
        <f t="shared" si="17"/>
        <v>580.9</v>
      </c>
      <c r="F54" s="16"/>
      <c r="G54" s="16">
        <f t="shared" si="17"/>
        <v>117420</v>
      </c>
      <c r="H54" s="16">
        <f t="shared" si="17"/>
        <v>117139.93999999999</v>
      </c>
      <c r="I54" s="16">
        <f t="shared" si="17"/>
        <v>117139.93999999999</v>
      </c>
      <c r="J54" s="16">
        <f t="shared" si="17"/>
        <v>117139.93999999999</v>
      </c>
      <c r="K54" s="16">
        <f t="shared" si="17"/>
        <v>117139.93999999999</v>
      </c>
      <c r="L54" s="16">
        <f t="shared" si="17"/>
        <v>280.06000000000677</v>
      </c>
      <c r="M54" s="16">
        <f t="shared" si="17"/>
        <v>280.06000000000677</v>
      </c>
      <c r="O54" s="28"/>
      <c r="V54" s="59"/>
      <c r="W54" s="59"/>
      <c r="X54" s="59"/>
      <c r="Y54" s="59"/>
      <c r="AA54" s="59"/>
      <c r="AB54" s="59"/>
      <c r="AC54" s="59"/>
      <c r="AD54" s="59"/>
    </row>
    <row r="55" spans="1:30" s="58" customFormat="1" ht="8.25" customHeight="1" x14ac:dyDescent="0.25">
      <c r="A55" s="20"/>
      <c r="B55" s="20"/>
      <c r="C55" s="21"/>
      <c r="D55" s="21"/>
      <c r="E55" s="21"/>
      <c r="F55" s="21"/>
      <c r="G55" s="21"/>
      <c r="H55" s="18"/>
      <c r="I55" s="18"/>
      <c r="J55" s="18"/>
      <c r="K55" s="21"/>
      <c r="L55" s="18"/>
      <c r="M55" s="18"/>
    </row>
    <row r="56" spans="1:30" s="58" customFormat="1" ht="16.5" customHeight="1" x14ac:dyDescent="0.25">
      <c r="A56" s="141" t="s">
        <v>42</v>
      </c>
      <c r="B56" s="142"/>
      <c r="C56" s="19">
        <f>C45+C35+C25+C47+C54</f>
        <v>121444710.99000001</v>
      </c>
      <c r="D56" s="19">
        <f t="shared" ref="D56:M56" si="18">D45+D35+D25+D47+D54</f>
        <v>3258495.51</v>
      </c>
      <c r="E56" s="19">
        <f t="shared" si="18"/>
        <v>907031.44799999997</v>
      </c>
      <c r="F56" s="19"/>
      <c r="G56" s="19">
        <f t="shared" si="18"/>
        <v>123796175.052</v>
      </c>
      <c r="H56" s="19">
        <f t="shared" si="18"/>
        <v>111769501.06999999</v>
      </c>
      <c r="I56" s="19">
        <f t="shared" si="18"/>
        <v>111769501.06999999</v>
      </c>
      <c r="J56" s="19">
        <f t="shared" si="18"/>
        <v>111769501.06999999</v>
      </c>
      <c r="K56" s="19">
        <f t="shared" si="18"/>
        <v>109546891.03</v>
      </c>
      <c r="L56" s="19">
        <f t="shared" si="18"/>
        <v>12026673.981999999</v>
      </c>
      <c r="M56" s="19">
        <f t="shared" si="18"/>
        <v>12026673.981999999</v>
      </c>
      <c r="N56" s="59"/>
    </row>
    <row r="57" spans="1:30" s="58" customFormat="1" ht="15.75" customHeight="1" x14ac:dyDescent="0.25"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O57" s="59"/>
    </row>
    <row r="58" spans="1:30" s="58" customFormat="1" ht="13.5" customHeight="1" x14ac:dyDescent="0.25"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O58" s="59"/>
    </row>
    <row r="59" spans="1:30" s="58" customFormat="1" ht="13.5" customHeight="1" x14ac:dyDescent="0.25">
      <c r="C59" s="120" t="s">
        <v>65</v>
      </c>
      <c r="D59" s="120"/>
      <c r="E59" s="120"/>
      <c r="F59" s="120"/>
      <c r="G59" s="120"/>
      <c r="H59" s="120" t="s">
        <v>66</v>
      </c>
      <c r="I59" s="120">
        <v>111766501.72</v>
      </c>
      <c r="J59" s="120">
        <v>111766501.72</v>
      </c>
      <c r="K59" s="120">
        <v>109543891.03</v>
      </c>
      <c r="L59" s="120">
        <v>12029673.33200001</v>
      </c>
      <c r="M59" s="120">
        <v>12029673.332000012</v>
      </c>
      <c r="O59" s="59"/>
    </row>
    <row r="60" spans="1:30" s="58" customFormat="1" ht="13.5" customHeight="1" x14ac:dyDescent="0.25">
      <c r="C60" s="58" t="s">
        <v>67</v>
      </c>
      <c r="D60" s="58" t="s">
        <v>68</v>
      </c>
      <c r="E60" s="58" t="s">
        <v>1</v>
      </c>
      <c r="F60" s="58" t="s">
        <v>2</v>
      </c>
      <c r="G60" s="58" t="s">
        <v>6</v>
      </c>
      <c r="J60" s="59"/>
      <c r="K60" s="59"/>
      <c r="O60" s="59"/>
    </row>
    <row r="61" spans="1:30" s="58" customFormat="1" ht="12" x14ac:dyDescent="0.25">
      <c r="C61" s="122">
        <v>121444710.99000001</v>
      </c>
      <c r="D61" s="122">
        <v>2351464.0699999998</v>
      </c>
      <c r="E61" s="122">
        <v>123796175.06</v>
      </c>
      <c r="F61" s="122">
        <v>111766501.72</v>
      </c>
      <c r="G61" s="122">
        <v>109543891.03</v>
      </c>
      <c r="H61" s="123">
        <v>12029673.340000002</v>
      </c>
      <c r="I61" s="110"/>
      <c r="J61" s="110"/>
      <c r="K61" s="110"/>
    </row>
    <row r="62" spans="1:30" s="58" customFormat="1" ht="12" x14ac:dyDescent="0.25">
      <c r="C62" s="122">
        <f>C61-117420</f>
        <v>121327290.99000001</v>
      </c>
      <c r="D62" s="122">
        <f>D61</f>
        <v>2351464.0699999998</v>
      </c>
      <c r="E62" s="121">
        <f>C62+D62</f>
        <v>123678755.06</v>
      </c>
      <c r="F62" s="28">
        <f>F61-J54</f>
        <v>111649361.78</v>
      </c>
      <c r="G62" s="28">
        <f>G61-J54</f>
        <v>109426751.09</v>
      </c>
      <c r="H62" s="121">
        <f>E62-F62</f>
        <v>12029393.280000001</v>
      </c>
    </row>
    <row r="63" spans="1:30" s="58" customFormat="1" ht="12" x14ac:dyDescent="0.25">
      <c r="C63" s="121">
        <v>117420</v>
      </c>
      <c r="D63" s="58">
        <v>0</v>
      </c>
      <c r="E63" s="121">
        <f>C63+D63</f>
        <v>117420</v>
      </c>
      <c r="F63" s="28">
        <f>J54</f>
        <v>117139.93999999999</v>
      </c>
      <c r="G63" s="28">
        <f>F63</f>
        <v>117139.93999999999</v>
      </c>
      <c r="H63" s="121">
        <f>E63-F63</f>
        <v>280.06000000001222</v>
      </c>
    </row>
    <row r="64" spans="1:30" s="58" customFormat="1" ht="12" x14ac:dyDescent="0.25"/>
    <row r="65" spans="3:7" s="58" customFormat="1" ht="12" x14ac:dyDescent="0.25"/>
    <row r="66" spans="3:7" s="58" customFormat="1" ht="12" x14ac:dyDescent="0.25"/>
    <row r="67" spans="3:7" s="58" customFormat="1" ht="12" x14ac:dyDescent="0.25"/>
    <row r="68" spans="3:7" s="58" customFormat="1" ht="12" x14ac:dyDescent="0.25"/>
    <row r="69" spans="3:7" s="58" customFormat="1" ht="12" x14ac:dyDescent="0.25"/>
    <row r="70" spans="3:7" s="58" customFormat="1" ht="12" x14ac:dyDescent="0.25"/>
    <row r="71" spans="3:7" s="58" customFormat="1" ht="12" x14ac:dyDescent="0.25"/>
    <row r="72" spans="3:7" s="58" customFormat="1" ht="12" x14ac:dyDescent="0.25">
      <c r="C72" s="121">
        <v>121444711.18000001</v>
      </c>
      <c r="D72" s="121">
        <v>2351463.8899999997</v>
      </c>
      <c r="E72" s="121">
        <v>123796175.06999999</v>
      </c>
      <c r="F72" s="121">
        <v>136629239.06999999</v>
      </c>
      <c r="G72" s="121">
        <v>136629239.06999999</v>
      </c>
    </row>
    <row r="82" spans="1:25" ht="18" x14ac:dyDescent="0.25">
      <c r="A82" s="129" t="s">
        <v>0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</row>
    <row r="84" spans="1:25" ht="15" x14ac:dyDescent="0.25">
      <c r="A84" s="130" t="s">
        <v>106</v>
      </c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</row>
    <row r="85" spans="1:25" x14ac:dyDescent="0.25">
      <c r="A85" s="131" t="s">
        <v>112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</row>
    <row r="86" spans="1:25" x14ac:dyDescent="0.25">
      <c r="A86" s="131" t="s">
        <v>114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</row>
    <row r="87" spans="1:25" ht="8.25" customHeight="1" x14ac:dyDescent="0.25">
      <c r="A87" s="114"/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</row>
    <row r="88" spans="1:25" x14ac:dyDescent="0.25">
      <c r="A88" s="24" t="s">
        <v>32</v>
      </c>
      <c r="B88" s="23" t="s">
        <v>37</v>
      </c>
      <c r="C88" s="24" t="s">
        <v>33</v>
      </c>
      <c r="D88" s="23" t="s">
        <v>35</v>
      </c>
      <c r="E88" s="114"/>
      <c r="F88" s="114"/>
      <c r="G88" s="114"/>
      <c r="H88" s="24" t="s">
        <v>34</v>
      </c>
      <c r="I88" s="23" t="s">
        <v>36</v>
      </c>
      <c r="J88" s="114"/>
      <c r="K88" s="114"/>
      <c r="L88" s="114"/>
      <c r="M88" s="114"/>
    </row>
    <row r="89" spans="1:25" s="23" customFormat="1" ht="12.75" x14ac:dyDescent="0.25"/>
    <row r="90" spans="1:25" s="23" customFormat="1" ht="12.75" x14ac:dyDescent="0.25">
      <c r="A90" s="23" t="s">
        <v>111</v>
      </c>
    </row>
    <row r="91" spans="1:25" s="2" customFormat="1" ht="16.5" customHeight="1" x14ac:dyDescent="0.25">
      <c r="A91" s="132" t="s">
        <v>3</v>
      </c>
      <c r="B91" s="133"/>
      <c r="C91" s="146" t="s">
        <v>46</v>
      </c>
      <c r="D91" s="146"/>
      <c r="E91" s="146"/>
      <c r="F91" s="146"/>
      <c r="G91" s="146"/>
      <c r="H91" s="146" t="s">
        <v>5</v>
      </c>
      <c r="I91" s="146" t="s">
        <v>2</v>
      </c>
      <c r="J91" s="147" t="s">
        <v>57</v>
      </c>
      <c r="K91" s="146" t="s">
        <v>6</v>
      </c>
      <c r="L91" s="143" t="s">
        <v>7</v>
      </c>
      <c r="M91" s="143" t="s">
        <v>8</v>
      </c>
    </row>
    <row r="92" spans="1:25" s="2" customFormat="1" ht="17.25" customHeight="1" x14ac:dyDescent="0.25">
      <c r="A92" s="134"/>
      <c r="B92" s="135"/>
      <c r="C92" s="147" t="s">
        <v>4</v>
      </c>
      <c r="D92" s="147" t="s">
        <v>55</v>
      </c>
      <c r="E92" s="147" t="s">
        <v>56</v>
      </c>
      <c r="F92" s="116"/>
      <c r="G92" s="149" t="s">
        <v>1</v>
      </c>
      <c r="H92" s="146"/>
      <c r="I92" s="146"/>
      <c r="J92" s="151"/>
      <c r="K92" s="146"/>
      <c r="L92" s="143"/>
      <c r="M92" s="143"/>
    </row>
    <row r="93" spans="1:25" s="2" customFormat="1" ht="17.25" customHeight="1" x14ac:dyDescent="0.25">
      <c r="A93" s="136"/>
      <c r="B93" s="137"/>
      <c r="C93" s="148"/>
      <c r="D93" s="148"/>
      <c r="E93" s="148"/>
      <c r="F93" s="117"/>
      <c r="G93" s="150"/>
      <c r="H93" s="146"/>
      <c r="I93" s="146"/>
      <c r="J93" s="148"/>
      <c r="K93" s="146"/>
      <c r="L93" s="143"/>
      <c r="M93" s="143"/>
    </row>
    <row r="94" spans="1:25" s="58" customFormat="1" ht="14.25" customHeight="1" x14ac:dyDescent="0.25">
      <c r="A94" s="25">
        <v>1100</v>
      </c>
      <c r="B94" s="7" t="s">
        <v>14</v>
      </c>
      <c r="C94" s="15">
        <f>31947886</f>
        <v>31947886</v>
      </c>
      <c r="D94" s="15">
        <v>0</v>
      </c>
      <c r="E94" s="15">
        <v>0</v>
      </c>
      <c r="F94" s="15"/>
      <c r="G94" s="17">
        <f>C94+D94-E94</f>
        <v>31947886</v>
      </c>
      <c r="H94" s="15">
        <v>30249251</v>
      </c>
      <c r="I94" s="15">
        <v>30249251</v>
      </c>
      <c r="J94" s="15">
        <v>30249251</v>
      </c>
      <c r="K94" s="15">
        <v>30249251</v>
      </c>
      <c r="L94" s="17">
        <f>G94-H94</f>
        <v>1698635</v>
      </c>
      <c r="M94" s="17">
        <f>G94-I94</f>
        <v>1698635</v>
      </c>
      <c r="V94" s="59"/>
      <c r="W94" s="59"/>
      <c r="X94" s="59"/>
      <c r="Y94" s="59"/>
    </row>
    <row r="95" spans="1:25" s="58" customFormat="1" ht="14.25" customHeight="1" x14ac:dyDescent="0.25">
      <c r="A95" s="25">
        <v>1200</v>
      </c>
      <c r="B95" s="7" t="s">
        <v>61</v>
      </c>
      <c r="C95" s="15">
        <v>0</v>
      </c>
      <c r="D95" s="15">
        <v>0</v>
      </c>
      <c r="E95" s="15">
        <v>0</v>
      </c>
      <c r="F95" s="15"/>
      <c r="G95" s="17">
        <f>C95+D95-E95</f>
        <v>0</v>
      </c>
      <c r="H95" s="15">
        <v>0</v>
      </c>
      <c r="I95" s="15">
        <v>0</v>
      </c>
      <c r="J95" s="15">
        <v>0</v>
      </c>
      <c r="K95" s="15">
        <v>0</v>
      </c>
      <c r="L95" s="17">
        <f>G95-H95</f>
        <v>0</v>
      </c>
      <c r="M95" s="17">
        <f>G95-I95</f>
        <v>0</v>
      </c>
      <c r="V95" s="59"/>
      <c r="W95" s="59"/>
      <c r="X95" s="59"/>
      <c r="Y95" s="59"/>
    </row>
    <row r="96" spans="1:25" s="58" customFormat="1" ht="12.75" customHeight="1" x14ac:dyDescent="0.25">
      <c r="A96" s="25">
        <v>1300</v>
      </c>
      <c r="B96" s="7" t="s">
        <v>15</v>
      </c>
      <c r="C96" s="15">
        <v>5381982</v>
      </c>
      <c r="D96" s="15">
        <v>0</v>
      </c>
      <c r="E96" s="15">
        <v>0</v>
      </c>
      <c r="F96" s="15"/>
      <c r="G96" s="17">
        <f t="shared" ref="G96:G98" si="19">C96+D96-E96</f>
        <v>5381982</v>
      </c>
      <c r="H96" s="15">
        <v>5089753</v>
      </c>
      <c r="I96" s="15">
        <v>5089753</v>
      </c>
      <c r="J96" s="15">
        <v>5089753</v>
      </c>
      <c r="K96" s="15">
        <v>5089753</v>
      </c>
      <c r="L96" s="17">
        <f>G96-H96</f>
        <v>292229</v>
      </c>
      <c r="M96" s="17">
        <f t="shared" ref="M96:M98" si="20">G96-I96</f>
        <v>292229</v>
      </c>
      <c r="V96" s="59"/>
      <c r="W96" s="59"/>
      <c r="X96" s="59"/>
      <c r="Y96" s="59"/>
    </row>
    <row r="97" spans="1:25" s="58" customFormat="1" ht="12.75" customHeight="1" x14ac:dyDescent="0.25">
      <c r="A97" s="25">
        <v>1400</v>
      </c>
      <c r="B97" s="7" t="s">
        <v>16</v>
      </c>
      <c r="C97" s="15">
        <v>6067054</v>
      </c>
      <c r="D97" s="15">
        <v>0</v>
      </c>
      <c r="E97" s="15">
        <v>0</v>
      </c>
      <c r="F97" s="15"/>
      <c r="G97" s="17">
        <f t="shared" si="19"/>
        <v>6067054</v>
      </c>
      <c r="H97" s="15">
        <v>5603198</v>
      </c>
      <c r="I97" s="15">
        <v>5603198</v>
      </c>
      <c r="J97" s="15">
        <v>5603198</v>
      </c>
      <c r="K97" s="15">
        <v>5090416</v>
      </c>
      <c r="L97" s="17">
        <f>G97-H97</f>
        <v>463856</v>
      </c>
      <c r="M97" s="17">
        <f t="shared" si="20"/>
        <v>463856</v>
      </c>
      <c r="V97" s="59"/>
      <c r="W97" s="59"/>
      <c r="X97" s="59"/>
      <c r="Y97" s="59"/>
    </row>
    <row r="98" spans="1:25" s="58" customFormat="1" ht="12" x14ac:dyDescent="0.25">
      <c r="A98" s="25">
        <v>1500</v>
      </c>
      <c r="B98" s="7" t="s">
        <v>17</v>
      </c>
      <c r="C98" s="15">
        <v>1986337</v>
      </c>
      <c r="D98" s="15">
        <v>0</v>
      </c>
      <c r="E98" s="15">
        <v>0</v>
      </c>
      <c r="F98" s="15"/>
      <c r="G98" s="17">
        <f t="shared" si="19"/>
        <v>1986337</v>
      </c>
      <c r="H98" s="15">
        <v>1780028</v>
      </c>
      <c r="I98" s="15">
        <v>1780028</v>
      </c>
      <c r="J98" s="15">
        <v>1780028</v>
      </c>
      <c r="K98" s="15">
        <v>1780028</v>
      </c>
      <c r="L98" s="17">
        <f>G98-H98</f>
        <v>206309</v>
      </c>
      <c r="M98" s="17">
        <f t="shared" si="20"/>
        <v>206309</v>
      </c>
      <c r="V98" s="59"/>
      <c r="W98" s="59"/>
      <c r="X98" s="59"/>
      <c r="Y98" s="59"/>
    </row>
    <row r="99" spans="1:25" s="58" customFormat="1" ht="15" customHeight="1" x14ac:dyDescent="0.25">
      <c r="A99" s="9" t="s">
        <v>11</v>
      </c>
      <c r="B99" s="10"/>
      <c r="C99" s="16">
        <f t="shared" ref="C99:M99" si="21">SUM(C94:C98)</f>
        <v>45383259</v>
      </c>
      <c r="D99" s="16">
        <f t="shared" si="21"/>
        <v>0</v>
      </c>
      <c r="E99" s="16">
        <f t="shared" si="21"/>
        <v>0</v>
      </c>
      <c r="F99" s="16"/>
      <c r="G99" s="16">
        <f t="shared" si="21"/>
        <v>45383259</v>
      </c>
      <c r="H99" s="16">
        <f t="shared" si="21"/>
        <v>42722230</v>
      </c>
      <c r="I99" s="16">
        <f t="shared" si="21"/>
        <v>42722230</v>
      </c>
      <c r="J99" s="16">
        <f t="shared" si="21"/>
        <v>42722230</v>
      </c>
      <c r="K99" s="16">
        <f t="shared" si="21"/>
        <v>42209448</v>
      </c>
      <c r="L99" s="16">
        <f t="shared" si="21"/>
        <v>2661029</v>
      </c>
      <c r="M99" s="16">
        <f t="shared" si="21"/>
        <v>2661029</v>
      </c>
      <c r="O99" s="28"/>
      <c r="V99" s="59"/>
      <c r="W99" s="59"/>
      <c r="X99" s="59"/>
      <c r="Y99" s="59"/>
    </row>
    <row r="100" spans="1:25" s="58" customFormat="1" ht="13.5" customHeight="1" x14ac:dyDescent="0.25">
      <c r="A100" s="25">
        <v>2100</v>
      </c>
      <c r="B100" s="7" t="s">
        <v>18</v>
      </c>
      <c r="C100" s="15">
        <v>456895</v>
      </c>
      <c r="D100" s="15">
        <v>35747</v>
      </c>
      <c r="E100" s="15">
        <v>45441</v>
      </c>
      <c r="F100" s="15"/>
      <c r="G100" s="17">
        <f t="shared" ref="G100:G106" si="22">C100+D100-E100</f>
        <v>447201</v>
      </c>
      <c r="H100" s="15">
        <v>384274</v>
      </c>
      <c r="I100" s="15">
        <v>384274</v>
      </c>
      <c r="J100" s="15">
        <v>384274</v>
      </c>
      <c r="K100" s="15">
        <v>384274</v>
      </c>
      <c r="L100" s="17">
        <f t="shared" ref="L100:L106" si="23">G100-H100</f>
        <v>62927</v>
      </c>
      <c r="M100" s="17">
        <f t="shared" ref="M100:M106" si="24">G100-I100</f>
        <v>62927</v>
      </c>
      <c r="N100" s="59"/>
      <c r="V100" s="59"/>
      <c r="W100" s="59"/>
      <c r="X100" s="59"/>
      <c r="Y100" s="59"/>
    </row>
    <row r="101" spans="1:25" s="58" customFormat="1" ht="14.25" customHeight="1" x14ac:dyDescent="0.25">
      <c r="A101" s="25">
        <v>2200</v>
      </c>
      <c r="B101" s="7" t="s">
        <v>19</v>
      </c>
      <c r="C101" s="15">
        <v>155589</v>
      </c>
      <c r="D101" s="15">
        <v>11066</v>
      </c>
      <c r="E101" s="15">
        <v>16129</v>
      </c>
      <c r="F101" s="15"/>
      <c r="G101" s="17">
        <f t="shared" si="22"/>
        <v>150526</v>
      </c>
      <c r="H101" s="15">
        <v>121147</v>
      </c>
      <c r="I101" s="15">
        <v>121147</v>
      </c>
      <c r="J101" s="15">
        <v>121147</v>
      </c>
      <c r="K101" s="15">
        <v>121147</v>
      </c>
      <c r="L101" s="17">
        <f t="shared" si="23"/>
        <v>29379</v>
      </c>
      <c r="M101" s="17">
        <f t="shared" si="24"/>
        <v>29379</v>
      </c>
      <c r="N101" s="59"/>
      <c r="O101" s="59"/>
      <c r="V101" s="59"/>
      <c r="W101" s="59"/>
      <c r="X101" s="59"/>
      <c r="Y101" s="59"/>
    </row>
    <row r="102" spans="1:25" s="58" customFormat="1" ht="14.25" customHeight="1" x14ac:dyDescent="0.25">
      <c r="A102" s="25">
        <v>2400</v>
      </c>
      <c r="B102" s="7" t="s">
        <v>20</v>
      </c>
      <c r="C102" s="15">
        <v>132242</v>
      </c>
      <c r="D102" s="15">
        <v>17010</v>
      </c>
      <c r="E102" s="15">
        <v>6780</v>
      </c>
      <c r="F102" s="15"/>
      <c r="G102" s="17">
        <f t="shared" si="22"/>
        <v>142472</v>
      </c>
      <c r="H102" s="15">
        <v>116143</v>
      </c>
      <c r="I102" s="15">
        <v>116143</v>
      </c>
      <c r="J102" s="15">
        <v>116143</v>
      </c>
      <c r="K102" s="15">
        <v>115673</v>
      </c>
      <c r="L102" s="17">
        <f t="shared" si="23"/>
        <v>26329</v>
      </c>
      <c r="M102" s="17">
        <f t="shared" si="24"/>
        <v>26329</v>
      </c>
      <c r="N102" s="59"/>
      <c r="V102" s="59"/>
      <c r="W102" s="59"/>
      <c r="X102" s="59"/>
      <c r="Y102" s="59"/>
    </row>
    <row r="103" spans="1:25" s="58" customFormat="1" ht="21" customHeight="1" x14ac:dyDescent="0.25">
      <c r="A103" s="25">
        <v>2500</v>
      </c>
      <c r="B103" s="8" t="s">
        <v>22</v>
      </c>
      <c r="C103" s="15">
        <v>42936</v>
      </c>
      <c r="D103" s="15">
        <v>1240</v>
      </c>
      <c r="E103" s="15">
        <v>2413</v>
      </c>
      <c r="F103" s="15"/>
      <c r="G103" s="17">
        <f t="shared" si="22"/>
        <v>41763</v>
      </c>
      <c r="H103" s="15">
        <v>26939</v>
      </c>
      <c r="I103" s="15">
        <v>26939</v>
      </c>
      <c r="J103" s="15">
        <v>26939</v>
      </c>
      <c r="K103" s="15">
        <v>25442</v>
      </c>
      <c r="L103" s="17">
        <f t="shared" si="23"/>
        <v>14824</v>
      </c>
      <c r="M103" s="17">
        <f t="shared" si="24"/>
        <v>14824</v>
      </c>
      <c r="N103" s="28"/>
      <c r="V103" s="59"/>
      <c r="W103" s="59"/>
      <c r="X103" s="59"/>
      <c r="Y103" s="59"/>
    </row>
    <row r="104" spans="1:25" s="58" customFormat="1" ht="12" x14ac:dyDescent="0.25">
      <c r="A104" s="25">
        <v>2600</v>
      </c>
      <c r="B104" s="7" t="s">
        <v>10</v>
      </c>
      <c r="C104" s="15">
        <v>484788</v>
      </c>
      <c r="D104" s="15">
        <v>1250</v>
      </c>
      <c r="E104" s="15">
        <v>54969</v>
      </c>
      <c r="F104" s="15"/>
      <c r="G104" s="17">
        <f t="shared" si="22"/>
        <v>431069</v>
      </c>
      <c r="H104" s="15">
        <v>396702</v>
      </c>
      <c r="I104" s="15">
        <v>396702</v>
      </c>
      <c r="J104" s="15">
        <v>396702</v>
      </c>
      <c r="K104" s="15">
        <v>396702</v>
      </c>
      <c r="L104" s="17">
        <f t="shared" si="23"/>
        <v>34367</v>
      </c>
      <c r="M104" s="17">
        <f t="shared" si="24"/>
        <v>34367</v>
      </c>
      <c r="N104" s="59"/>
      <c r="V104" s="59"/>
      <c r="W104" s="59"/>
      <c r="X104" s="59"/>
      <c r="Y104" s="59"/>
    </row>
    <row r="105" spans="1:25" s="58" customFormat="1" ht="22.5" x14ac:dyDescent="0.25">
      <c r="A105" s="25">
        <v>2700</v>
      </c>
      <c r="B105" s="8" t="s">
        <v>21</v>
      </c>
      <c r="C105" s="15">
        <v>99235</v>
      </c>
      <c r="D105" s="15">
        <v>54451</v>
      </c>
      <c r="E105" s="15">
        <v>650</v>
      </c>
      <c r="F105" s="15"/>
      <c r="G105" s="17">
        <f t="shared" si="22"/>
        <v>153036</v>
      </c>
      <c r="H105" s="15">
        <v>137885</v>
      </c>
      <c r="I105" s="15">
        <v>137885</v>
      </c>
      <c r="J105" s="15">
        <v>137885</v>
      </c>
      <c r="K105" s="15">
        <v>137885</v>
      </c>
      <c r="L105" s="17">
        <f t="shared" si="23"/>
        <v>15151</v>
      </c>
      <c r="M105" s="17">
        <f t="shared" si="24"/>
        <v>15151</v>
      </c>
      <c r="N105" s="59"/>
      <c r="V105" s="59"/>
      <c r="W105" s="59"/>
      <c r="X105" s="59"/>
      <c r="Y105" s="59"/>
    </row>
    <row r="106" spans="1:25" s="58" customFormat="1" ht="12" x14ac:dyDescent="0.25">
      <c r="A106" s="25">
        <v>2900</v>
      </c>
      <c r="B106" s="8" t="s">
        <v>39</v>
      </c>
      <c r="C106" s="15">
        <v>48327</v>
      </c>
      <c r="D106" s="15">
        <v>6095</v>
      </c>
      <c r="E106" s="15">
        <v>477</v>
      </c>
      <c r="F106" s="15"/>
      <c r="G106" s="17">
        <f t="shared" si="22"/>
        <v>53945</v>
      </c>
      <c r="H106" s="15">
        <v>37836</v>
      </c>
      <c r="I106" s="15">
        <v>37836</v>
      </c>
      <c r="J106" s="15">
        <v>37836</v>
      </c>
      <c r="K106" s="15">
        <v>37836</v>
      </c>
      <c r="L106" s="17">
        <f t="shared" si="23"/>
        <v>16109</v>
      </c>
      <c r="M106" s="17">
        <f t="shared" si="24"/>
        <v>16109</v>
      </c>
      <c r="N106" s="59"/>
      <c r="V106" s="59"/>
      <c r="W106" s="59"/>
      <c r="X106" s="59"/>
      <c r="Y106" s="59"/>
    </row>
    <row r="107" spans="1:25" s="58" customFormat="1" ht="15.75" customHeight="1" x14ac:dyDescent="0.25">
      <c r="A107" s="9" t="s">
        <v>12</v>
      </c>
      <c r="B107" s="10"/>
      <c r="C107" s="16">
        <f t="shared" ref="C107:K107" si="25">C100+C101+C102+C103+C104+C105+C106</f>
        <v>1420012</v>
      </c>
      <c r="D107" s="16">
        <f t="shared" si="25"/>
        <v>126859</v>
      </c>
      <c r="E107" s="16">
        <f t="shared" si="25"/>
        <v>126859</v>
      </c>
      <c r="F107" s="16"/>
      <c r="G107" s="16">
        <f t="shared" si="25"/>
        <v>1420012</v>
      </c>
      <c r="H107" s="16">
        <f t="shared" si="25"/>
        <v>1220926</v>
      </c>
      <c r="I107" s="16">
        <f t="shared" si="25"/>
        <v>1220926</v>
      </c>
      <c r="J107" s="16">
        <f t="shared" si="25"/>
        <v>1220926</v>
      </c>
      <c r="K107" s="16">
        <f t="shared" si="25"/>
        <v>1218959</v>
      </c>
      <c r="L107" s="16">
        <f t="shared" ref="L107:M107" si="26">SUM(L100:L106)</f>
        <v>199086</v>
      </c>
      <c r="M107" s="16">
        <f t="shared" si="26"/>
        <v>199086</v>
      </c>
      <c r="N107" s="59"/>
      <c r="O107" s="28"/>
      <c r="V107" s="59"/>
      <c r="W107" s="59"/>
      <c r="X107" s="59"/>
      <c r="Y107" s="59"/>
    </row>
    <row r="108" spans="1:25" s="58" customFormat="1" ht="14.25" customHeight="1" x14ac:dyDescent="0.25">
      <c r="A108" s="25">
        <v>3100</v>
      </c>
      <c r="B108" s="7" t="s">
        <v>23</v>
      </c>
      <c r="C108" s="15">
        <v>214112</v>
      </c>
      <c r="D108" s="15">
        <v>0</v>
      </c>
      <c r="E108" s="15">
        <v>1932</v>
      </c>
      <c r="F108" s="15"/>
      <c r="G108" s="17">
        <f t="shared" ref="G108:G116" si="27">C108+D108-E108</f>
        <v>212180</v>
      </c>
      <c r="H108" s="15">
        <v>189199</v>
      </c>
      <c r="I108" s="15">
        <v>189199</v>
      </c>
      <c r="J108" s="15">
        <v>189199</v>
      </c>
      <c r="K108" s="15">
        <v>144100</v>
      </c>
      <c r="L108" s="17">
        <f t="shared" ref="L108:L116" si="28">G108-H108</f>
        <v>22981</v>
      </c>
      <c r="M108" s="17">
        <f t="shared" ref="M108:M116" si="29">G108-I108</f>
        <v>22981</v>
      </c>
      <c r="N108" s="59"/>
      <c r="V108" s="59"/>
      <c r="W108" s="59"/>
      <c r="X108" s="59"/>
      <c r="Y108" s="59"/>
    </row>
    <row r="109" spans="1:25" s="58" customFormat="1" ht="14.25" customHeight="1" x14ac:dyDescent="0.25">
      <c r="A109" s="25">
        <v>3200</v>
      </c>
      <c r="B109" s="7" t="s">
        <v>24</v>
      </c>
      <c r="C109" s="15">
        <v>451499</v>
      </c>
      <c r="D109" s="15">
        <v>4827</v>
      </c>
      <c r="E109" s="15">
        <v>7771</v>
      </c>
      <c r="F109" s="15"/>
      <c r="G109" s="17">
        <f t="shared" si="27"/>
        <v>448555</v>
      </c>
      <c r="H109" s="15">
        <f>406799-1500</f>
        <v>405299</v>
      </c>
      <c r="I109" s="15">
        <f>406799-1500</f>
        <v>405299</v>
      </c>
      <c r="J109" s="15">
        <f>406799-1500</f>
        <v>405299</v>
      </c>
      <c r="K109" s="15">
        <f>406799-1500</f>
        <v>405299</v>
      </c>
      <c r="L109" s="17">
        <f t="shared" si="28"/>
        <v>43256</v>
      </c>
      <c r="M109" s="17">
        <f t="shared" si="29"/>
        <v>43256</v>
      </c>
      <c r="N109" s="59"/>
      <c r="V109" s="59"/>
      <c r="W109" s="59"/>
      <c r="X109" s="59"/>
      <c r="Y109" s="59"/>
    </row>
    <row r="110" spans="1:25" s="58" customFormat="1" ht="22.5" x14ac:dyDescent="0.25">
      <c r="A110" s="25">
        <v>3300</v>
      </c>
      <c r="B110" s="8" t="s">
        <v>25</v>
      </c>
      <c r="C110" s="15">
        <v>159619</v>
      </c>
      <c r="D110" s="15">
        <v>11205</v>
      </c>
      <c r="E110" s="15">
        <v>166</v>
      </c>
      <c r="F110" s="15"/>
      <c r="G110" s="17">
        <f t="shared" si="27"/>
        <v>170658</v>
      </c>
      <c r="H110" s="15">
        <v>162404</v>
      </c>
      <c r="I110" s="15">
        <v>162404</v>
      </c>
      <c r="J110" s="15">
        <v>162404</v>
      </c>
      <c r="K110" s="15">
        <v>131780</v>
      </c>
      <c r="L110" s="17">
        <f t="shared" si="28"/>
        <v>8254</v>
      </c>
      <c r="M110" s="17">
        <f t="shared" si="29"/>
        <v>8254</v>
      </c>
      <c r="N110" s="59"/>
      <c r="V110" s="59"/>
      <c r="W110" s="59"/>
      <c r="X110" s="59"/>
      <c r="Y110" s="59"/>
    </row>
    <row r="111" spans="1:25" s="58" customFormat="1" ht="22.5" x14ac:dyDescent="0.25">
      <c r="A111" s="25">
        <v>3400</v>
      </c>
      <c r="B111" s="8" t="s">
        <v>26</v>
      </c>
      <c r="C111" s="15">
        <v>152366</v>
      </c>
      <c r="D111" s="15">
        <v>864</v>
      </c>
      <c r="E111" s="15">
        <v>1125</v>
      </c>
      <c r="F111" s="15"/>
      <c r="G111" s="17">
        <f t="shared" si="27"/>
        <v>152105</v>
      </c>
      <c r="H111" s="15">
        <v>138843</v>
      </c>
      <c r="I111" s="15">
        <v>138843</v>
      </c>
      <c r="J111" s="15">
        <v>138843</v>
      </c>
      <c r="K111" s="15">
        <v>138843</v>
      </c>
      <c r="L111" s="17">
        <f t="shared" si="28"/>
        <v>13262</v>
      </c>
      <c r="M111" s="17">
        <f t="shared" si="29"/>
        <v>13262</v>
      </c>
      <c r="N111" s="59"/>
      <c r="V111" s="59"/>
      <c r="W111" s="59"/>
      <c r="X111" s="59"/>
      <c r="Y111" s="59"/>
    </row>
    <row r="112" spans="1:25" s="58" customFormat="1" ht="12" x14ac:dyDescent="0.25">
      <c r="A112" s="11">
        <v>3500</v>
      </c>
      <c r="B112" s="12" t="s">
        <v>27</v>
      </c>
      <c r="C112" s="15">
        <v>245240</v>
      </c>
      <c r="D112" s="15">
        <v>35047</v>
      </c>
      <c r="E112" s="15">
        <v>4647</v>
      </c>
      <c r="F112" s="15"/>
      <c r="G112" s="17">
        <f t="shared" si="27"/>
        <v>275640</v>
      </c>
      <c r="H112" s="15">
        <v>231056</v>
      </c>
      <c r="I112" s="15">
        <v>231056</v>
      </c>
      <c r="J112" s="15">
        <v>231056</v>
      </c>
      <c r="K112" s="15">
        <v>231056</v>
      </c>
      <c r="L112" s="17">
        <f t="shared" si="28"/>
        <v>44584</v>
      </c>
      <c r="M112" s="17">
        <f t="shared" si="29"/>
        <v>44584</v>
      </c>
      <c r="N112" s="59"/>
      <c r="V112" s="59"/>
      <c r="W112" s="59"/>
      <c r="X112" s="59"/>
      <c r="Y112" s="59"/>
    </row>
    <row r="113" spans="1:25" s="58" customFormat="1" ht="22.5" x14ac:dyDescent="0.25">
      <c r="A113" s="11">
        <v>3600</v>
      </c>
      <c r="B113" s="22" t="s">
        <v>28</v>
      </c>
      <c r="C113" s="15">
        <v>149941</v>
      </c>
      <c r="D113" s="15">
        <v>13835</v>
      </c>
      <c r="E113" s="15">
        <v>999</v>
      </c>
      <c r="F113" s="15"/>
      <c r="G113" s="17">
        <f t="shared" si="27"/>
        <v>162777</v>
      </c>
      <c r="H113" s="15">
        <v>144639</v>
      </c>
      <c r="I113" s="15">
        <v>144639</v>
      </c>
      <c r="J113" s="15">
        <v>144639</v>
      </c>
      <c r="K113" s="15">
        <v>139355</v>
      </c>
      <c r="L113" s="17">
        <f t="shared" si="28"/>
        <v>18138</v>
      </c>
      <c r="M113" s="17">
        <f t="shared" si="29"/>
        <v>18138</v>
      </c>
      <c r="N113" s="59"/>
      <c r="V113" s="59"/>
      <c r="W113" s="59"/>
      <c r="X113" s="59"/>
      <c r="Y113" s="59"/>
    </row>
    <row r="114" spans="1:25" s="58" customFormat="1" ht="13.5" customHeight="1" x14ac:dyDescent="0.25">
      <c r="A114" s="25">
        <v>3700</v>
      </c>
      <c r="B114" s="7" t="s">
        <v>29</v>
      </c>
      <c r="C114" s="15">
        <v>585319.57999999996</v>
      </c>
      <c r="D114" s="15">
        <v>6745</v>
      </c>
      <c r="E114" s="15">
        <v>51936</v>
      </c>
      <c r="F114" s="15"/>
      <c r="G114" s="17">
        <f t="shared" si="27"/>
        <v>540128.57999999996</v>
      </c>
      <c r="H114" s="15">
        <v>269690</v>
      </c>
      <c r="I114" s="15">
        <v>269690</v>
      </c>
      <c r="J114" s="15">
        <v>269690</v>
      </c>
      <c r="K114" s="15">
        <v>269690</v>
      </c>
      <c r="L114" s="17">
        <f t="shared" si="28"/>
        <v>270438.57999999996</v>
      </c>
      <c r="M114" s="17">
        <f t="shared" si="29"/>
        <v>270438.57999999996</v>
      </c>
      <c r="N114" s="59"/>
      <c r="V114" s="59"/>
      <c r="W114" s="59"/>
      <c r="X114" s="59"/>
      <c r="Y114" s="59"/>
    </row>
    <row r="115" spans="1:25" s="58" customFormat="1" ht="12.75" customHeight="1" x14ac:dyDescent="0.25">
      <c r="A115" s="25">
        <v>3800</v>
      </c>
      <c r="B115" s="7" t="s">
        <v>30</v>
      </c>
      <c r="C115" s="15">
        <v>240071</v>
      </c>
      <c r="D115" s="15">
        <v>0</v>
      </c>
      <c r="E115" s="15">
        <v>8625</v>
      </c>
      <c r="F115" s="15"/>
      <c r="G115" s="17">
        <f t="shared" si="27"/>
        <v>231446</v>
      </c>
      <c r="H115" s="15">
        <v>195941</v>
      </c>
      <c r="I115" s="15">
        <v>195941</v>
      </c>
      <c r="J115" s="15">
        <v>195941</v>
      </c>
      <c r="K115" s="15">
        <v>195590</v>
      </c>
      <c r="L115" s="17">
        <f t="shared" si="28"/>
        <v>35505</v>
      </c>
      <c r="M115" s="17">
        <f t="shared" si="29"/>
        <v>35505</v>
      </c>
      <c r="N115" s="59"/>
      <c r="V115" s="59"/>
      <c r="W115" s="59"/>
      <c r="X115" s="59"/>
      <c r="Y115" s="59"/>
    </row>
    <row r="116" spans="1:25" s="58" customFormat="1" ht="12" x14ac:dyDescent="0.25">
      <c r="A116" s="25">
        <v>3900</v>
      </c>
      <c r="B116" s="7" t="s">
        <v>38</v>
      </c>
      <c r="C116" s="15">
        <v>112990</v>
      </c>
      <c r="D116" s="15">
        <v>5608</v>
      </c>
      <c r="E116" s="15">
        <v>930</v>
      </c>
      <c r="F116" s="15"/>
      <c r="G116" s="17">
        <f t="shared" si="27"/>
        <v>117668</v>
      </c>
      <c r="H116" s="15">
        <v>93296</v>
      </c>
      <c r="I116" s="15">
        <v>93296</v>
      </c>
      <c r="J116" s="15">
        <v>93296</v>
      </c>
      <c r="K116" s="15">
        <v>93296</v>
      </c>
      <c r="L116" s="17">
        <f t="shared" si="28"/>
        <v>24372</v>
      </c>
      <c r="M116" s="17">
        <f t="shared" si="29"/>
        <v>24372</v>
      </c>
      <c r="N116" s="59"/>
      <c r="V116" s="59"/>
      <c r="W116" s="59"/>
      <c r="X116" s="59"/>
      <c r="Y116" s="59"/>
    </row>
    <row r="117" spans="1:25" s="58" customFormat="1" ht="14.25" customHeight="1" x14ac:dyDescent="0.25">
      <c r="A117" s="13" t="s">
        <v>9</v>
      </c>
      <c r="B117" s="14"/>
      <c r="C117" s="16">
        <f t="shared" ref="C117:K117" si="30">C108+C109+C110+C111+C112+C113+C114+C115+C116</f>
        <v>2311157.58</v>
      </c>
      <c r="D117" s="16">
        <f t="shared" si="30"/>
        <v>78131</v>
      </c>
      <c r="E117" s="16">
        <f t="shared" si="30"/>
        <v>78131</v>
      </c>
      <c r="F117" s="16"/>
      <c r="G117" s="16">
        <f t="shared" si="30"/>
        <v>2311157.58</v>
      </c>
      <c r="H117" s="16">
        <f t="shared" si="30"/>
        <v>1830367</v>
      </c>
      <c r="I117" s="16">
        <f t="shared" si="30"/>
        <v>1830367</v>
      </c>
      <c r="J117" s="16">
        <f t="shared" si="30"/>
        <v>1830367</v>
      </c>
      <c r="K117" s="16">
        <f t="shared" si="30"/>
        <v>1749009</v>
      </c>
      <c r="L117" s="16">
        <f t="shared" ref="L117:M117" si="31">SUM(L108:L116)</f>
        <v>480790.57999999996</v>
      </c>
      <c r="M117" s="16">
        <f t="shared" si="31"/>
        <v>480790.57999999996</v>
      </c>
      <c r="N117" s="59"/>
      <c r="O117" s="28"/>
      <c r="V117" s="59"/>
      <c r="W117" s="59"/>
      <c r="X117" s="59"/>
      <c r="Y117" s="59"/>
    </row>
    <row r="118" spans="1:25" s="58" customFormat="1" ht="8.25" customHeight="1" x14ac:dyDescent="0.25">
      <c r="A118" s="20"/>
      <c r="B118" s="20"/>
      <c r="C118" s="21"/>
      <c r="D118" s="21"/>
      <c r="E118" s="21"/>
      <c r="F118" s="21"/>
      <c r="G118" s="21"/>
      <c r="H118" s="18"/>
      <c r="I118" s="18"/>
      <c r="J118" s="18"/>
      <c r="K118" s="21"/>
      <c r="L118" s="18"/>
      <c r="M118" s="18"/>
    </row>
    <row r="119" spans="1:25" s="58" customFormat="1" ht="16.5" customHeight="1" x14ac:dyDescent="0.25">
      <c r="A119" s="141" t="s">
        <v>42</v>
      </c>
      <c r="B119" s="142"/>
      <c r="C119" s="19">
        <f>C117+C107+C99</f>
        <v>49114428.579999998</v>
      </c>
      <c r="D119" s="19">
        <f t="shared" ref="D119:M119" si="32">D117+D107+D99</f>
        <v>204990</v>
      </c>
      <c r="E119" s="19">
        <f t="shared" si="32"/>
        <v>204990</v>
      </c>
      <c r="F119" s="19"/>
      <c r="G119" s="19">
        <f t="shared" si="32"/>
        <v>49114428.579999998</v>
      </c>
      <c r="H119" s="19">
        <f t="shared" si="32"/>
        <v>45773523</v>
      </c>
      <c r="I119" s="19">
        <f t="shared" si="32"/>
        <v>45773523</v>
      </c>
      <c r="J119" s="19">
        <f t="shared" si="32"/>
        <v>45773523</v>
      </c>
      <c r="K119" s="19">
        <f t="shared" si="32"/>
        <v>45177416</v>
      </c>
      <c r="L119" s="19">
        <f t="shared" si="32"/>
        <v>3340905.58</v>
      </c>
      <c r="M119" s="19">
        <f t="shared" si="32"/>
        <v>3340905.58</v>
      </c>
      <c r="N119" s="59"/>
    </row>
    <row r="120" spans="1:25" s="58" customFormat="1" ht="16.5" customHeight="1" x14ac:dyDescent="0.25"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O120" s="59"/>
    </row>
    <row r="121" spans="1:25" s="58" customFormat="1" ht="15.75" customHeight="1" x14ac:dyDescent="0.25"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O121" s="59"/>
    </row>
    <row r="122" spans="1:25" s="58" customFormat="1" ht="13.5" customHeight="1" x14ac:dyDescent="0.25">
      <c r="J122" s="59"/>
      <c r="K122" s="59"/>
      <c r="O122" s="59"/>
    </row>
    <row r="123" spans="1:25" s="58" customFormat="1" ht="12" x14ac:dyDescent="0.25">
      <c r="H123" s="110"/>
      <c r="I123" s="110"/>
      <c r="J123" s="110"/>
      <c r="K123" s="110"/>
    </row>
    <row r="124" spans="1:25" s="58" customFormat="1" ht="12" x14ac:dyDescent="0.25"/>
    <row r="125" spans="1:25" s="58" customFormat="1" ht="12" x14ac:dyDescent="0.25"/>
    <row r="126" spans="1:25" s="58" customFormat="1" ht="12" x14ac:dyDescent="0.25"/>
    <row r="127" spans="1:25" s="58" customFormat="1" ht="12" x14ac:dyDescent="0.25"/>
    <row r="128" spans="1:25" s="58" customFormat="1" ht="12" x14ac:dyDescent="0.25"/>
    <row r="129" spans="1:13" s="58" customFormat="1" ht="12" x14ac:dyDescent="0.25"/>
    <row r="130" spans="1:13" s="58" customFormat="1" ht="12" x14ac:dyDescent="0.25"/>
    <row r="131" spans="1:13" s="58" customFormat="1" ht="12" x14ac:dyDescent="0.25"/>
    <row r="132" spans="1:13" s="58" customFormat="1" ht="12" x14ac:dyDescent="0.25"/>
    <row r="133" spans="1:13" s="58" customFormat="1" ht="12" x14ac:dyDescent="0.25"/>
    <row r="143" spans="1:13" hidden="1" x14ac:dyDescent="0.25"/>
    <row r="144" spans="1:13" ht="18" x14ac:dyDescent="0.25">
      <c r="A144" s="129" t="s">
        <v>0</v>
      </c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</row>
    <row r="146" spans="1:25" ht="15" x14ac:dyDescent="0.25">
      <c r="A146" s="130" t="s">
        <v>106</v>
      </c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</row>
    <row r="147" spans="1:25" x14ac:dyDescent="0.25">
      <c r="A147" s="131" t="s">
        <v>112</v>
      </c>
      <c r="B147" s="131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</row>
    <row r="148" spans="1:25" x14ac:dyDescent="0.25">
      <c r="A148" s="131" t="s">
        <v>114</v>
      </c>
      <c r="B148" s="131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</row>
    <row r="149" spans="1:25" ht="8.25" customHeight="1" x14ac:dyDescent="0.25">
      <c r="A149" s="114"/>
      <c r="B149" s="114"/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</row>
    <row r="150" spans="1:25" x14ac:dyDescent="0.25">
      <c r="A150" s="24" t="s">
        <v>32</v>
      </c>
      <c r="B150" s="23" t="s">
        <v>37</v>
      </c>
      <c r="C150" s="24" t="s">
        <v>33</v>
      </c>
      <c r="D150" s="23" t="s">
        <v>35</v>
      </c>
      <c r="E150" s="114"/>
      <c r="F150" s="114"/>
      <c r="G150" s="114"/>
      <c r="H150" s="24" t="s">
        <v>34</v>
      </c>
      <c r="I150" s="23" t="s">
        <v>36</v>
      </c>
      <c r="J150" s="114"/>
      <c r="K150" s="114"/>
      <c r="L150" s="114"/>
      <c r="M150" s="114"/>
    </row>
    <row r="151" spans="1:25" x14ac:dyDescent="0.25">
      <c r="A151" s="24"/>
      <c r="B151" s="23"/>
      <c r="C151" s="24"/>
      <c r="D151" s="23"/>
      <c r="E151" s="114"/>
      <c r="F151" s="114"/>
      <c r="G151" s="114"/>
      <c r="H151" s="24"/>
      <c r="I151" s="23"/>
      <c r="J151" s="114"/>
      <c r="K151" s="114"/>
      <c r="L151" s="114"/>
      <c r="M151" s="114"/>
    </row>
    <row r="152" spans="1:25" s="23" customFormat="1" ht="12.75" x14ac:dyDescent="0.25">
      <c r="A152" s="23" t="s">
        <v>113</v>
      </c>
    </row>
    <row r="153" spans="1:25" s="2" customFormat="1" ht="16.5" customHeight="1" x14ac:dyDescent="0.25">
      <c r="A153" s="132" t="s">
        <v>3</v>
      </c>
      <c r="B153" s="133"/>
      <c r="C153" s="146" t="s">
        <v>46</v>
      </c>
      <c r="D153" s="146"/>
      <c r="E153" s="146"/>
      <c r="F153" s="146"/>
      <c r="G153" s="146"/>
      <c r="H153" s="146" t="s">
        <v>5</v>
      </c>
      <c r="I153" s="146" t="s">
        <v>2</v>
      </c>
      <c r="J153" s="147" t="s">
        <v>57</v>
      </c>
      <c r="K153" s="146" t="s">
        <v>6</v>
      </c>
      <c r="L153" s="143" t="s">
        <v>7</v>
      </c>
      <c r="M153" s="143" t="s">
        <v>8</v>
      </c>
    </row>
    <row r="154" spans="1:25" s="2" customFormat="1" ht="17.25" customHeight="1" x14ac:dyDescent="0.25">
      <c r="A154" s="134"/>
      <c r="B154" s="135"/>
      <c r="C154" s="147" t="s">
        <v>4</v>
      </c>
      <c r="D154" s="147" t="s">
        <v>55</v>
      </c>
      <c r="E154" s="147" t="s">
        <v>56</v>
      </c>
      <c r="F154" s="116"/>
      <c r="G154" s="149" t="s">
        <v>1</v>
      </c>
      <c r="H154" s="146"/>
      <c r="I154" s="146"/>
      <c r="J154" s="151"/>
      <c r="K154" s="146"/>
      <c r="L154" s="143"/>
      <c r="M154" s="143"/>
    </row>
    <row r="155" spans="1:25" s="2" customFormat="1" ht="17.25" customHeight="1" x14ac:dyDescent="0.25">
      <c r="A155" s="136"/>
      <c r="B155" s="137"/>
      <c r="C155" s="148"/>
      <c r="D155" s="148"/>
      <c r="E155" s="148"/>
      <c r="F155" s="117"/>
      <c r="G155" s="150"/>
      <c r="H155" s="146"/>
      <c r="I155" s="146"/>
      <c r="J155" s="148"/>
      <c r="K155" s="146"/>
      <c r="L155" s="143"/>
      <c r="M155" s="143"/>
    </row>
    <row r="156" spans="1:25" s="58" customFormat="1" ht="14.25" hidden="1" customHeight="1" x14ac:dyDescent="0.25">
      <c r="A156" s="25">
        <v>1100</v>
      </c>
      <c r="B156" s="7" t="s">
        <v>14</v>
      </c>
      <c r="C156" s="15">
        <v>0</v>
      </c>
      <c r="D156" s="15">
        <v>0</v>
      </c>
      <c r="E156" s="15">
        <v>0</v>
      </c>
      <c r="F156" s="15"/>
      <c r="G156" s="17">
        <f>C156+D156-E156</f>
        <v>0</v>
      </c>
      <c r="H156" s="15">
        <v>0</v>
      </c>
      <c r="I156" s="15">
        <v>0</v>
      </c>
      <c r="J156" s="15">
        <v>0</v>
      </c>
      <c r="K156" s="15">
        <v>0</v>
      </c>
      <c r="L156" s="17">
        <f>G156-H156</f>
        <v>0</v>
      </c>
      <c r="M156" s="17">
        <f>G156-I156</f>
        <v>0</v>
      </c>
      <c r="V156" s="59"/>
      <c r="W156" s="59"/>
      <c r="X156" s="59"/>
      <c r="Y156" s="59"/>
    </row>
    <row r="157" spans="1:25" s="58" customFormat="1" ht="14.25" customHeight="1" x14ac:dyDescent="0.25">
      <c r="A157" s="25">
        <v>1200</v>
      </c>
      <c r="B157" s="7" t="s">
        <v>61</v>
      </c>
      <c r="C157" s="15">
        <v>155998.63</v>
      </c>
      <c r="D157" s="15">
        <v>0</v>
      </c>
      <c r="E157" s="15">
        <v>0</v>
      </c>
      <c r="F157" s="15"/>
      <c r="G157" s="17">
        <f>C157+D157-E157</f>
        <v>155998.63</v>
      </c>
      <c r="H157" s="15">
        <v>76676.960000000006</v>
      </c>
      <c r="I157" s="15">
        <v>76676.960000000006</v>
      </c>
      <c r="J157" s="15">
        <v>76676.960000000006</v>
      </c>
      <c r="K157" s="15">
        <v>76676.960000000006</v>
      </c>
      <c r="L157" s="17">
        <f t="shared" ref="L157:L160" si="33">G157-H157</f>
        <v>79321.67</v>
      </c>
      <c r="M157" s="17">
        <f>G157-I157</f>
        <v>79321.67</v>
      </c>
      <c r="V157" s="59"/>
      <c r="W157" s="59"/>
      <c r="X157" s="59"/>
      <c r="Y157" s="59"/>
    </row>
    <row r="158" spans="1:25" s="58" customFormat="1" ht="12.75" customHeight="1" x14ac:dyDescent="0.25">
      <c r="A158" s="25">
        <v>1300</v>
      </c>
      <c r="B158" s="7" t="s">
        <v>15</v>
      </c>
      <c r="C158" s="15">
        <v>3549766.66</v>
      </c>
      <c r="D158" s="15">
        <v>0</v>
      </c>
      <c r="E158" s="15">
        <v>0</v>
      </c>
      <c r="F158" s="15"/>
      <c r="G158" s="17">
        <f t="shared" ref="G158:G160" si="34">C158+D158-E158</f>
        <v>3549766.66</v>
      </c>
      <c r="H158" s="15">
        <v>3317356.95</v>
      </c>
      <c r="I158" s="15">
        <v>3317356.95</v>
      </c>
      <c r="J158" s="15">
        <v>3317356.95</v>
      </c>
      <c r="K158" s="15">
        <v>3317356.95</v>
      </c>
      <c r="L158" s="17">
        <f t="shared" si="33"/>
        <v>232409.70999999996</v>
      </c>
      <c r="M158" s="17">
        <f t="shared" ref="M158:M160" si="35">G158-I158</f>
        <v>232409.70999999996</v>
      </c>
      <c r="V158" s="59"/>
      <c r="W158" s="59"/>
      <c r="X158" s="59"/>
      <c r="Y158" s="59"/>
    </row>
    <row r="159" spans="1:25" s="58" customFormat="1" ht="12.75" hidden="1" customHeight="1" x14ac:dyDescent="0.25">
      <c r="A159" s="25">
        <v>1400</v>
      </c>
      <c r="B159" s="7" t="s">
        <v>16</v>
      </c>
      <c r="C159" s="15">
        <v>0</v>
      </c>
      <c r="D159" s="15">
        <v>0</v>
      </c>
      <c r="E159" s="15">
        <v>0</v>
      </c>
      <c r="F159" s="15"/>
      <c r="G159" s="17">
        <f t="shared" si="34"/>
        <v>0</v>
      </c>
      <c r="H159" s="15">
        <v>0</v>
      </c>
      <c r="I159" s="15">
        <v>0</v>
      </c>
      <c r="J159" s="15">
        <v>0</v>
      </c>
      <c r="K159" s="15">
        <v>0</v>
      </c>
      <c r="L159" s="17">
        <f t="shared" si="33"/>
        <v>0</v>
      </c>
      <c r="M159" s="17">
        <f t="shared" si="35"/>
        <v>0</v>
      </c>
      <c r="V159" s="59"/>
      <c r="W159" s="59"/>
      <c r="X159" s="59"/>
      <c r="Y159" s="59"/>
    </row>
    <row r="160" spans="1:25" s="58" customFormat="1" ht="12" hidden="1" x14ac:dyDescent="0.25">
      <c r="A160" s="25">
        <v>1500</v>
      </c>
      <c r="B160" s="7" t="s">
        <v>17</v>
      </c>
      <c r="C160" s="15">
        <v>0</v>
      </c>
      <c r="D160" s="15">
        <v>0</v>
      </c>
      <c r="E160" s="15">
        <v>0</v>
      </c>
      <c r="F160" s="15"/>
      <c r="G160" s="17">
        <f t="shared" si="34"/>
        <v>0</v>
      </c>
      <c r="H160" s="15">
        <v>0</v>
      </c>
      <c r="I160" s="15">
        <v>0</v>
      </c>
      <c r="J160" s="15">
        <v>0</v>
      </c>
      <c r="K160" s="15">
        <v>0</v>
      </c>
      <c r="L160" s="17">
        <f t="shared" si="33"/>
        <v>0</v>
      </c>
      <c r="M160" s="17">
        <f t="shared" si="35"/>
        <v>0</v>
      </c>
      <c r="V160" s="59"/>
      <c r="W160" s="59"/>
      <c r="X160" s="59"/>
      <c r="Y160" s="59"/>
    </row>
    <row r="161" spans="1:25" s="58" customFormat="1" ht="15" customHeight="1" x14ac:dyDescent="0.25">
      <c r="A161" s="9" t="s">
        <v>11</v>
      </c>
      <c r="B161" s="10"/>
      <c r="C161" s="16">
        <f t="shared" ref="C161:M161" si="36">SUM(C156:C160)</f>
        <v>3705765.29</v>
      </c>
      <c r="D161" s="16">
        <f t="shared" si="36"/>
        <v>0</v>
      </c>
      <c r="E161" s="16">
        <f t="shared" si="36"/>
        <v>0</v>
      </c>
      <c r="F161" s="16"/>
      <c r="G161" s="16">
        <f t="shared" si="36"/>
        <v>3705765.29</v>
      </c>
      <c r="H161" s="16">
        <f t="shared" si="36"/>
        <v>3394033.91</v>
      </c>
      <c r="I161" s="16">
        <f t="shared" si="36"/>
        <v>3394033.91</v>
      </c>
      <c r="J161" s="16">
        <f t="shared" si="36"/>
        <v>3394033.91</v>
      </c>
      <c r="K161" s="16">
        <f t="shared" si="36"/>
        <v>3394033.91</v>
      </c>
      <c r="L161" s="16">
        <f t="shared" si="36"/>
        <v>311731.37999999995</v>
      </c>
      <c r="M161" s="16">
        <f t="shared" si="36"/>
        <v>311731.37999999995</v>
      </c>
      <c r="O161" s="28"/>
      <c r="V161" s="59"/>
      <c r="W161" s="59"/>
      <c r="X161" s="59"/>
      <c r="Y161" s="59"/>
    </row>
    <row r="162" spans="1:25" s="58" customFormat="1" ht="13.5" customHeight="1" x14ac:dyDescent="0.25">
      <c r="A162" s="25">
        <v>2100</v>
      </c>
      <c r="B162" s="7" t="s">
        <v>18</v>
      </c>
      <c r="C162" s="15">
        <v>1045929.4</v>
      </c>
      <c r="D162" s="15">
        <v>6160.61</v>
      </c>
      <c r="E162" s="15">
        <v>3415.1</v>
      </c>
      <c r="F162" s="15"/>
      <c r="G162" s="17">
        <f t="shared" ref="G162:G168" si="37">C162+D162-E162</f>
        <v>1048674.9099999999</v>
      </c>
      <c r="H162" s="15">
        <v>917134.24</v>
      </c>
      <c r="I162" s="15">
        <v>917134.24</v>
      </c>
      <c r="J162" s="15">
        <v>917134.24</v>
      </c>
      <c r="K162" s="15">
        <v>800728.27</v>
      </c>
      <c r="L162" s="17">
        <f t="shared" ref="L162:L168" si="38">G162-H162</f>
        <v>131540.66999999993</v>
      </c>
      <c r="M162" s="17">
        <f t="shared" ref="M162:M168" si="39">G162-I162</f>
        <v>131540.66999999993</v>
      </c>
      <c r="N162" s="59"/>
      <c r="V162" s="59"/>
      <c r="W162" s="59"/>
      <c r="X162" s="59"/>
      <c r="Y162" s="59"/>
    </row>
    <row r="163" spans="1:25" s="58" customFormat="1" ht="14.25" customHeight="1" x14ac:dyDescent="0.25">
      <c r="A163" s="25">
        <v>2200</v>
      </c>
      <c r="B163" s="7" t="s">
        <v>19</v>
      </c>
      <c r="C163" s="15">
        <v>129655.7</v>
      </c>
      <c r="D163" s="15">
        <v>1959</v>
      </c>
      <c r="E163" s="15">
        <v>5362.46</v>
      </c>
      <c r="F163" s="15"/>
      <c r="G163" s="17">
        <f t="shared" si="37"/>
        <v>126252.24</v>
      </c>
      <c r="H163" s="15">
        <v>79443.28</v>
      </c>
      <c r="I163" s="15">
        <v>79443.28</v>
      </c>
      <c r="J163" s="15">
        <v>79443.28</v>
      </c>
      <c r="K163" s="15">
        <v>79443.28</v>
      </c>
      <c r="L163" s="17">
        <f t="shared" si="38"/>
        <v>46808.960000000006</v>
      </c>
      <c r="M163" s="17">
        <f t="shared" si="39"/>
        <v>46808.960000000006</v>
      </c>
      <c r="N163" s="59"/>
      <c r="O163" s="59"/>
      <c r="V163" s="59"/>
      <c r="W163" s="59"/>
      <c r="X163" s="59"/>
      <c r="Y163" s="59"/>
    </row>
    <row r="164" spans="1:25" s="58" customFormat="1" ht="14.25" customHeight="1" x14ac:dyDescent="0.25">
      <c r="A164" s="25">
        <v>2400</v>
      </c>
      <c r="B164" s="7" t="s">
        <v>20</v>
      </c>
      <c r="C164" s="15">
        <v>262544.59000000003</v>
      </c>
      <c r="D164" s="15">
        <f>59479.79-1</f>
        <v>59478.79</v>
      </c>
      <c r="E164" s="15">
        <v>0</v>
      </c>
      <c r="F164" s="15"/>
      <c r="G164" s="17">
        <f t="shared" si="37"/>
        <v>322023.38</v>
      </c>
      <c r="H164" s="15">
        <v>319470.45</v>
      </c>
      <c r="I164" s="15">
        <v>319470.45</v>
      </c>
      <c r="J164" s="15">
        <v>319470.45</v>
      </c>
      <c r="K164" s="15">
        <v>318709.45</v>
      </c>
      <c r="L164" s="17">
        <f t="shared" si="38"/>
        <v>2552.929999999993</v>
      </c>
      <c r="M164" s="17">
        <f t="shared" si="39"/>
        <v>2552.929999999993</v>
      </c>
      <c r="N164" s="59"/>
      <c r="V164" s="59"/>
      <c r="W164" s="59"/>
      <c r="X164" s="59"/>
      <c r="Y164" s="59"/>
    </row>
    <row r="165" spans="1:25" s="58" customFormat="1" ht="21" customHeight="1" x14ac:dyDescent="0.25">
      <c r="A165" s="25">
        <v>2500</v>
      </c>
      <c r="B165" s="8" t="s">
        <v>22</v>
      </c>
      <c r="C165" s="15">
        <v>25951.13</v>
      </c>
      <c r="D165" s="15">
        <v>0</v>
      </c>
      <c r="E165" s="15">
        <v>6304.46</v>
      </c>
      <c r="F165" s="15"/>
      <c r="G165" s="17">
        <f t="shared" si="37"/>
        <v>19646.670000000002</v>
      </c>
      <c r="H165" s="15">
        <v>12988.15</v>
      </c>
      <c r="I165" s="15">
        <v>12988.15</v>
      </c>
      <c r="J165" s="15">
        <v>12988.15</v>
      </c>
      <c r="K165" s="15">
        <v>12988.15</v>
      </c>
      <c r="L165" s="17">
        <f t="shared" si="38"/>
        <v>6658.5200000000023</v>
      </c>
      <c r="M165" s="17">
        <f t="shared" si="39"/>
        <v>6658.5200000000023</v>
      </c>
      <c r="N165" s="28"/>
      <c r="V165" s="59"/>
      <c r="W165" s="59"/>
      <c r="X165" s="59"/>
      <c r="Y165" s="59"/>
    </row>
    <row r="166" spans="1:25" s="58" customFormat="1" ht="12" x14ac:dyDescent="0.25">
      <c r="A166" s="25">
        <v>2600</v>
      </c>
      <c r="B166" s="7" t="s">
        <v>10</v>
      </c>
      <c r="C166" s="15">
        <v>116625.23</v>
      </c>
      <c r="D166" s="15">
        <v>0</v>
      </c>
      <c r="E166" s="15">
        <v>15302.6</v>
      </c>
      <c r="F166" s="15"/>
      <c r="G166" s="17">
        <f t="shared" si="37"/>
        <v>101322.62999999999</v>
      </c>
      <c r="H166" s="15">
        <v>59887.360000000001</v>
      </c>
      <c r="I166" s="15">
        <v>59887.360000000001</v>
      </c>
      <c r="J166" s="15">
        <v>59887.360000000001</v>
      </c>
      <c r="K166" s="15">
        <v>59887.360000000001</v>
      </c>
      <c r="L166" s="17">
        <f t="shared" si="38"/>
        <v>41435.26999999999</v>
      </c>
      <c r="M166" s="17">
        <f t="shared" si="39"/>
        <v>41435.26999999999</v>
      </c>
      <c r="N166" s="59"/>
      <c r="V166" s="59"/>
      <c r="W166" s="59"/>
      <c r="X166" s="59"/>
      <c r="Y166" s="59"/>
    </row>
    <row r="167" spans="1:25" s="58" customFormat="1" ht="22.5" x14ac:dyDescent="0.25">
      <c r="A167" s="25">
        <v>2700</v>
      </c>
      <c r="B167" s="8" t="s">
        <v>21</v>
      </c>
      <c r="C167" s="15">
        <v>10000</v>
      </c>
      <c r="D167" s="15">
        <v>0</v>
      </c>
      <c r="E167" s="15">
        <v>0</v>
      </c>
      <c r="F167" s="15"/>
      <c r="G167" s="17">
        <f t="shared" si="37"/>
        <v>10000</v>
      </c>
      <c r="H167" s="15">
        <v>6759.59</v>
      </c>
      <c r="I167" s="15">
        <v>6759.59</v>
      </c>
      <c r="J167" s="15">
        <v>6759.59</v>
      </c>
      <c r="K167" s="15">
        <v>6759.59</v>
      </c>
      <c r="L167" s="17">
        <f t="shared" si="38"/>
        <v>3240.41</v>
      </c>
      <c r="M167" s="17">
        <f t="shared" si="39"/>
        <v>3240.41</v>
      </c>
      <c r="N167" s="59"/>
      <c r="V167" s="59"/>
      <c r="W167" s="59"/>
      <c r="X167" s="59"/>
      <c r="Y167" s="59"/>
    </row>
    <row r="168" spans="1:25" s="58" customFormat="1" ht="12" x14ac:dyDescent="0.25">
      <c r="A168" s="25">
        <v>2900</v>
      </c>
      <c r="B168" s="8" t="s">
        <v>39</v>
      </c>
      <c r="C168" s="15">
        <v>98271.63</v>
      </c>
      <c r="D168" s="15">
        <v>11838.3</v>
      </c>
      <c r="E168" s="15">
        <v>20114.12</v>
      </c>
      <c r="F168" s="15"/>
      <c r="G168" s="17">
        <f t="shared" si="37"/>
        <v>89995.810000000012</v>
      </c>
      <c r="H168" s="15">
        <v>84234.41</v>
      </c>
      <c r="I168" s="15">
        <v>84234.41</v>
      </c>
      <c r="J168" s="15">
        <v>84234.41</v>
      </c>
      <c r="K168" s="15">
        <v>84234.41</v>
      </c>
      <c r="L168" s="17">
        <f t="shared" si="38"/>
        <v>5761.4000000000087</v>
      </c>
      <c r="M168" s="17">
        <f t="shared" si="39"/>
        <v>5761.4000000000087</v>
      </c>
      <c r="N168" s="59"/>
      <c r="V168" s="59"/>
      <c r="W168" s="59"/>
      <c r="X168" s="59"/>
      <c r="Y168" s="59"/>
    </row>
    <row r="169" spans="1:25" s="58" customFormat="1" ht="15.75" customHeight="1" x14ac:dyDescent="0.25">
      <c r="A169" s="9" t="s">
        <v>12</v>
      </c>
      <c r="B169" s="10"/>
      <c r="C169" s="16">
        <f t="shared" ref="C169:K169" si="40">C162+C163+C164+C165+C166+C167+C168</f>
        <v>1688977.6800000002</v>
      </c>
      <c r="D169" s="16">
        <f t="shared" si="40"/>
        <v>79436.7</v>
      </c>
      <c r="E169" s="16">
        <f t="shared" si="40"/>
        <v>50498.740000000005</v>
      </c>
      <c r="F169" s="16"/>
      <c r="G169" s="16">
        <f t="shared" si="40"/>
        <v>1717915.6399999997</v>
      </c>
      <c r="H169" s="16">
        <f t="shared" si="40"/>
        <v>1479917.48</v>
      </c>
      <c r="I169" s="16">
        <f t="shared" si="40"/>
        <v>1479917.48</v>
      </c>
      <c r="J169" s="16">
        <f t="shared" si="40"/>
        <v>1479917.48</v>
      </c>
      <c r="K169" s="16">
        <f t="shared" si="40"/>
        <v>1362750.51</v>
      </c>
      <c r="L169" s="16">
        <f t="shared" ref="L169:M169" si="41">SUM(L162:L168)</f>
        <v>237998.15999999992</v>
      </c>
      <c r="M169" s="16">
        <f t="shared" si="41"/>
        <v>237998.15999999992</v>
      </c>
      <c r="N169" s="59"/>
      <c r="O169" s="28"/>
      <c r="V169" s="59"/>
      <c r="W169" s="59"/>
      <c r="X169" s="59"/>
      <c r="Y169" s="59"/>
    </row>
    <row r="170" spans="1:25" s="58" customFormat="1" ht="14.25" customHeight="1" x14ac:dyDescent="0.25">
      <c r="A170" s="25">
        <v>3100</v>
      </c>
      <c r="B170" s="7" t="s">
        <v>23</v>
      </c>
      <c r="C170" s="15">
        <v>2807380.99</v>
      </c>
      <c r="D170" s="15">
        <v>17445.599999999999</v>
      </c>
      <c r="E170" s="15">
        <v>128572.06</v>
      </c>
      <c r="F170" s="15"/>
      <c r="G170" s="17">
        <f t="shared" ref="G170:G177" si="42">C170+D170-E170</f>
        <v>2696254.5300000003</v>
      </c>
      <c r="H170" s="15">
        <v>2603518.75</v>
      </c>
      <c r="I170" s="15">
        <v>2603518.75</v>
      </c>
      <c r="J170" s="15">
        <v>2603518.75</v>
      </c>
      <c r="K170" s="15">
        <v>2483263.04</v>
      </c>
      <c r="L170" s="17">
        <f t="shared" ref="L170:L178" si="43">G170-H170</f>
        <v>92735.780000000261</v>
      </c>
      <c r="M170" s="17">
        <f t="shared" ref="M170:M178" si="44">G170-I170</f>
        <v>92735.780000000261</v>
      </c>
      <c r="N170" s="59"/>
      <c r="V170" s="59"/>
      <c r="W170" s="59"/>
      <c r="X170" s="59"/>
      <c r="Y170" s="59"/>
    </row>
    <row r="171" spans="1:25" s="58" customFormat="1" ht="14.25" customHeight="1" x14ac:dyDescent="0.25">
      <c r="A171" s="25">
        <v>3200</v>
      </c>
      <c r="B171" s="7" t="s">
        <v>24</v>
      </c>
      <c r="C171" s="15">
        <v>296054.95</v>
      </c>
      <c r="D171" s="15">
        <v>13350.44</v>
      </c>
      <c r="E171" s="15">
        <v>7806.2879999999996</v>
      </c>
      <c r="F171" s="15"/>
      <c r="G171" s="17">
        <f t="shared" si="42"/>
        <v>301599.10200000001</v>
      </c>
      <c r="H171" s="15">
        <v>235171.9</v>
      </c>
      <c r="I171" s="15">
        <v>235171.9</v>
      </c>
      <c r="J171" s="15">
        <v>235171.9</v>
      </c>
      <c r="K171" s="15">
        <v>235171.9</v>
      </c>
      <c r="L171" s="17">
        <f t="shared" si="43"/>
        <v>66427.202000000019</v>
      </c>
      <c r="M171" s="17">
        <f t="shared" si="44"/>
        <v>66427.202000000019</v>
      </c>
      <c r="N171" s="59"/>
      <c r="V171" s="59"/>
      <c r="W171" s="59"/>
      <c r="X171" s="59"/>
      <c r="Y171" s="59"/>
    </row>
    <row r="172" spans="1:25" s="58" customFormat="1" ht="22.5" x14ac:dyDescent="0.25">
      <c r="A172" s="25">
        <v>3300</v>
      </c>
      <c r="B172" s="8" t="s">
        <v>25</v>
      </c>
      <c r="C172" s="15">
        <v>2618684.2999999998</v>
      </c>
      <c r="D172" s="15">
        <v>52974.3</v>
      </c>
      <c r="E172" s="15">
        <v>0</v>
      </c>
      <c r="F172" s="15"/>
      <c r="G172" s="17">
        <f t="shared" si="42"/>
        <v>2671658.5999999996</v>
      </c>
      <c r="H172" s="15">
        <v>2529996.9300000002</v>
      </c>
      <c r="I172" s="15">
        <v>2529996.9300000002</v>
      </c>
      <c r="J172" s="15">
        <v>2529996.9300000002</v>
      </c>
      <c r="K172" s="15">
        <v>2213374.9300000002</v>
      </c>
      <c r="L172" s="17">
        <f t="shared" si="43"/>
        <v>141661.66999999946</v>
      </c>
      <c r="M172" s="17">
        <f t="shared" si="44"/>
        <v>141661.66999999946</v>
      </c>
      <c r="N172" s="59"/>
      <c r="V172" s="59"/>
      <c r="W172" s="59"/>
      <c r="X172" s="59"/>
      <c r="Y172" s="59"/>
    </row>
    <row r="173" spans="1:25" s="58" customFormat="1" ht="22.5" x14ac:dyDescent="0.25">
      <c r="A173" s="25">
        <v>3400</v>
      </c>
      <c r="B173" s="8" t="s">
        <v>26</v>
      </c>
      <c r="C173" s="15">
        <v>396747.3</v>
      </c>
      <c r="D173" s="15">
        <v>26261.72</v>
      </c>
      <c r="E173" s="15">
        <v>0</v>
      </c>
      <c r="F173" s="15"/>
      <c r="G173" s="17">
        <f t="shared" si="42"/>
        <v>423009.02</v>
      </c>
      <c r="H173" s="15">
        <v>411641.22</v>
      </c>
      <c r="I173" s="15">
        <v>411641.22</v>
      </c>
      <c r="J173" s="15">
        <v>411641.22</v>
      </c>
      <c r="K173" s="15">
        <v>411641.22</v>
      </c>
      <c r="L173" s="17">
        <f t="shared" si="43"/>
        <v>11367.800000000047</v>
      </c>
      <c r="M173" s="17">
        <f t="shared" si="44"/>
        <v>11367.800000000047</v>
      </c>
      <c r="N173" s="59"/>
      <c r="V173" s="59"/>
      <c r="W173" s="59"/>
      <c r="X173" s="59"/>
      <c r="Y173" s="59"/>
    </row>
    <row r="174" spans="1:25" s="58" customFormat="1" ht="12" x14ac:dyDescent="0.25">
      <c r="A174" s="11">
        <v>3500</v>
      </c>
      <c r="B174" s="12" t="s">
        <v>27</v>
      </c>
      <c r="C174" s="15">
        <v>3046375.41</v>
      </c>
      <c r="D174" s="15">
        <v>76133.100000000006</v>
      </c>
      <c r="E174" s="15">
        <v>560</v>
      </c>
      <c r="F174" s="15"/>
      <c r="G174" s="17">
        <f t="shared" si="42"/>
        <v>3121948.5100000002</v>
      </c>
      <c r="H174" s="15">
        <v>2989690.24</v>
      </c>
      <c r="I174" s="15">
        <v>2989690.24</v>
      </c>
      <c r="J174" s="15">
        <v>2989690.24</v>
      </c>
      <c r="K174" s="15">
        <v>2921133.24</v>
      </c>
      <c r="L174" s="17">
        <f t="shared" si="43"/>
        <v>132258.27000000002</v>
      </c>
      <c r="M174" s="17">
        <f t="shared" si="44"/>
        <v>132258.27000000002</v>
      </c>
      <c r="N174" s="59"/>
      <c r="V174" s="59"/>
      <c r="W174" s="59"/>
      <c r="X174" s="59"/>
      <c r="Y174" s="59"/>
    </row>
    <row r="175" spans="1:25" s="58" customFormat="1" ht="22.5" x14ac:dyDescent="0.25">
      <c r="A175" s="11">
        <v>3600</v>
      </c>
      <c r="B175" s="22" t="s">
        <v>28</v>
      </c>
      <c r="C175" s="15">
        <v>586080.38</v>
      </c>
      <c r="D175" s="15">
        <v>5698.48</v>
      </c>
      <c r="E175" s="15">
        <v>0</v>
      </c>
      <c r="F175" s="15"/>
      <c r="G175" s="17">
        <f t="shared" si="42"/>
        <v>591778.86</v>
      </c>
      <c r="H175" s="15">
        <v>562694.06999999995</v>
      </c>
      <c r="I175" s="15">
        <v>562694.06999999995</v>
      </c>
      <c r="J175" s="15">
        <v>562694.06999999995</v>
      </c>
      <c r="K175" s="15">
        <v>435098.06</v>
      </c>
      <c r="L175" s="17">
        <f t="shared" si="43"/>
        <v>29084.790000000037</v>
      </c>
      <c r="M175" s="17">
        <f t="shared" si="44"/>
        <v>29084.790000000037</v>
      </c>
      <c r="N175" s="59"/>
      <c r="V175" s="59"/>
      <c r="W175" s="59"/>
      <c r="X175" s="59"/>
      <c r="Y175" s="59"/>
    </row>
    <row r="176" spans="1:25" s="58" customFormat="1" ht="13.5" customHeight="1" x14ac:dyDescent="0.25">
      <c r="A176" s="25">
        <v>3700</v>
      </c>
      <c r="B176" s="7" t="s">
        <v>29</v>
      </c>
      <c r="C176" s="15">
        <v>142162.41</v>
      </c>
      <c r="D176" s="15">
        <v>0</v>
      </c>
      <c r="E176" s="15">
        <v>0</v>
      </c>
      <c r="F176" s="15"/>
      <c r="G176" s="17">
        <f t="shared" si="42"/>
        <v>142162.41</v>
      </c>
      <c r="H176" s="15">
        <v>62682.77</v>
      </c>
      <c r="I176" s="15">
        <v>62682.77</v>
      </c>
      <c r="J176" s="15">
        <v>62682.77</v>
      </c>
      <c r="K176" s="15">
        <v>62682.77</v>
      </c>
      <c r="L176" s="17">
        <f t="shared" si="43"/>
        <v>79479.640000000014</v>
      </c>
      <c r="M176" s="17">
        <f t="shared" si="44"/>
        <v>79479.640000000014</v>
      </c>
      <c r="N176" s="59"/>
      <c r="V176" s="59"/>
      <c r="W176" s="59"/>
      <c r="X176" s="59"/>
      <c r="Y176" s="59"/>
    </row>
    <row r="177" spans="1:30" s="58" customFormat="1" ht="12.75" customHeight="1" x14ac:dyDescent="0.25">
      <c r="A177" s="25">
        <v>3800</v>
      </c>
      <c r="B177" s="7" t="s">
        <v>30</v>
      </c>
      <c r="C177" s="15">
        <v>95780</v>
      </c>
      <c r="D177" s="15">
        <v>1763.2</v>
      </c>
      <c r="E177" s="15">
        <v>0</v>
      </c>
      <c r="F177" s="15"/>
      <c r="G177" s="17">
        <f t="shared" si="42"/>
        <v>97543.2</v>
      </c>
      <c r="H177" s="15">
        <v>91386.2</v>
      </c>
      <c r="I177" s="15">
        <v>91386.2</v>
      </c>
      <c r="J177" s="15">
        <v>91386.2</v>
      </c>
      <c r="K177" s="15">
        <v>91386.2</v>
      </c>
      <c r="L177" s="17">
        <f t="shared" si="43"/>
        <v>6157</v>
      </c>
      <c r="M177" s="17">
        <f t="shared" si="44"/>
        <v>6157</v>
      </c>
      <c r="N177" s="59"/>
      <c r="V177" s="59"/>
      <c r="W177" s="59"/>
      <c r="X177" s="59"/>
      <c r="Y177" s="59"/>
    </row>
    <row r="178" spans="1:30" s="58" customFormat="1" ht="12" x14ac:dyDescent="0.25">
      <c r="A178" s="25">
        <v>3900</v>
      </c>
      <c r="B178" s="7" t="s">
        <v>38</v>
      </c>
      <c r="C178" s="15">
        <v>7479475.1200000001</v>
      </c>
      <c r="D178" s="15">
        <v>2574871.0699999998</v>
      </c>
      <c r="E178" s="15">
        <v>85626.46</v>
      </c>
      <c r="F178" s="15"/>
      <c r="G178" s="17">
        <f>C178+D178-E178</f>
        <v>9968719.7299999986</v>
      </c>
      <c r="H178" s="15">
        <v>5564332.3099999996</v>
      </c>
      <c r="I178" s="15">
        <v>5564332.3099999996</v>
      </c>
      <c r="J178" s="15">
        <v>5564332.3099999996</v>
      </c>
      <c r="K178" s="15">
        <v>5284133.3099999996</v>
      </c>
      <c r="L178" s="17">
        <f t="shared" si="43"/>
        <v>4404387.419999999</v>
      </c>
      <c r="M178" s="17">
        <f t="shared" si="44"/>
        <v>4404387.419999999</v>
      </c>
      <c r="N178" s="59"/>
      <c r="V178" s="59"/>
      <c r="W178" s="59"/>
      <c r="X178" s="59"/>
      <c r="Y178" s="59"/>
    </row>
    <row r="179" spans="1:30" s="58" customFormat="1" ht="14.25" customHeight="1" x14ac:dyDescent="0.25">
      <c r="A179" s="13" t="s">
        <v>9</v>
      </c>
      <c r="B179" s="14"/>
      <c r="C179" s="16">
        <f t="shared" ref="C179:K179" si="45">C170+C171+C172+C173+C174+C175+C176+C177+C178</f>
        <v>17468740.859999999</v>
      </c>
      <c r="D179" s="16">
        <f t="shared" si="45"/>
        <v>2768497.9099999997</v>
      </c>
      <c r="E179" s="16">
        <f t="shared" si="45"/>
        <v>222564.80800000002</v>
      </c>
      <c r="F179" s="16"/>
      <c r="G179" s="16">
        <f t="shared" si="45"/>
        <v>20014673.961999997</v>
      </c>
      <c r="H179" s="16">
        <f t="shared" si="45"/>
        <v>15051114.389999997</v>
      </c>
      <c r="I179" s="16">
        <f t="shared" si="45"/>
        <v>15051114.389999997</v>
      </c>
      <c r="J179" s="16">
        <f t="shared" si="45"/>
        <v>15051114.389999997</v>
      </c>
      <c r="K179" s="16">
        <f t="shared" si="45"/>
        <v>14137884.669999998</v>
      </c>
      <c r="L179" s="16">
        <f t="shared" ref="L179:M179" si="46">SUM(L170:L178)</f>
        <v>4963559.5719999988</v>
      </c>
      <c r="M179" s="16">
        <f t="shared" si="46"/>
        <v>4963559.5719999988</v>
      </c>
      <c r="N179" s="59"/>
      <c r="O179" s="28"/>
      <c r="V179" s="59"/>
      <c r="W179" s="59"/>
      <c r="X179" s="59"/>
      <c r="Y179" s="59"/>
    </row>
    <row r="180" spans="1:30" s="58" customFormat="1" ht="13.5" customHeight="1" x14ac:dyDescent="0.25">
      <c r="A180" s="11">
        <v>4400</v>
      </c>
      <c r="B180" s="12" t="s">
        <v>109</v>
      </c>
      <c r="C180" s="15">
        <v>234950</v>
      </c>
      <c r="D180" s="15">
        <v>0</v>
      </c>
      <c r="E180" s="15">
        <v>0</v>
      </c>
      <c r="F180" s="15"/>
      <c r="G180" s="17">
        <f t="shared" ref="G180" si="47">C180+D180-E180</f>
        <v>234950</v>
      </c>
      <c r="H180" s="15">
        <v>177250</v>
      </c>
      <c r="I180" s="15">
        <v>177250</v>
      </c>
      <c r="J180" s="15">
        <v>177250</v>
      </c>
      <c r="K180" s="15">
        <v>177250</v>
      </c>
      <c r="L180" s="17">
        <f>G180-H180</f>
        <v>57700</v>
      </c>
      <c r="M180" s="17">
        <f>G180-I180</f>
        <v>57700</v>
      </c>
      <c r="V180" s="59"/>
      <c r="W180" s="59"/>
      <c r="X180" s="59"/>
      <c r="Y180" s="59"/>
    </row>
    <row r="181" spans="1:30" s="58" customFormat="1" ht="14.25" customHeight="1" x14ac:dyDescent="0.25">
      <c r="A181" s="13" t="s">
        <v>43</v>
      </c>
      <c r="B181" s="26"/>
      <c r="C181" s="16">
        <f>C180</f>
        <v>234950</v>
      </c>
      <c r="D181" s="16">
        <f t="shared" ref="D181:M181" si="48">D180</f>
        <v>0</v>
      </c>
      <c r="E181" s="16">
        <f t="shared" si="48"/>
        <v>0</v>
      </c>
      <c r="F181" s="16"/>
      <c r="G181" s="16">
        <f t="shared" si="48"/>
        <v>234950</v>
      </c>
      <c r="H181" s="16">
        <f t="shared" si="48"/>
        <v>177250</v>
      </c>
      <c r="I181" s="16">
        <f t="shared" si="48"/>
        <v>177250</v>
      </c>
      <c r="J181" s="16">
        <f t="shared" si="48"/>
        <v>177250</v>
      </c>
      <c r="K181" s="16">
        <f t="shared" si="48"/>
        <v>177250</v>
      </c>
      <c r="L181" s="16">
        <f t="shared" si="48"/>
        <v>57700</v>
      </c>
      <c r="M181" s="16">
        <f t="shared" si="48"/>
        <v>57700</v>
      </c>
      <c r="N181" s="59"/>
      <c r="O181" s="28"/>
      <c r="V181" s="59"/>
      <c r="W181" s="59"/>
      <c r="X181" s="59"/>
      <c r="Y181" s="59"/>
    </row>
    <row r="182" spans="1:30" s="58" customFormat="1" ht="12" x14ac:dyDescent="0.25">
      <c r="A182" s="11">
        <v>5100</v>
      </c>
      <c r="B182" s="22" t="s">
        <v>31</v>
      </c>
      <c r="C182" s="15">
        <v>87420</v>
      </c>
      <c r="D182" s="15">
        <v>201</v>
      </c>
      <c r="E182" s="15">
        <v>0</v>
      </c>
      <c r="F182" s="15"/>
      <c r="G182" s="17">
        <f t="shared" ref="G182:G185" si="49">C182+D182-E182</f>
        <v>87621</v>
      </c>
      <c r="H182" s="17">
        <v>87594.9</v>
      </c>
      <c r="I182" s="17">
        <v>87594.9</v>
      </c>
      <c r="J182" s="17">
        <v>87594.9</v>
      </c>
      <c r="K182" s="17">
        <v>87594.9</v>
      </c>
      <c r="L182" s="17">
        <f t="shared" ref="L182:L185" si="50">G182-H182</f>
        <v>26.100000000005821</v>
      </c>
      <c r="M182" s="17">
        <f t="shared" ref="M182:M185" si="51">G182-I182</f>
        <v>26.100000000005821</v>
      </c>
      <c r="V182" s="59"/>
      <c r="W182" s="59"/>
      <c r="X182" s="59"/>
      <c r="Y182" s="59"/>
    </row>
    <row r="183" spans="1:30" s="58" customFormat="1" ht="12" x14ac:dyDescent="0.25">
      <c r="A183" s="25">
        <v>5200</v>
      </c>
      <c r="B183" s="8" t="s">
        <v>41</v>
      </c>
      <c r="C183" s="15">
        <v>16000</v>
      </c>
      <c r="D183" s="15">
        <v>379.9</v>
      </c>
      <c r="E183" s="15">
        <v>0</v>
      </c>
      <c r="F183" s="15"/>
      <c r="G183" s="17">
        <f t="shared" si="49"/>
        <v>16379.9</v>
      </c>
      <c r="H183" s="17">
        <v>16379.9</v>
      </c>
      <c r="I183" s="17">
        <v>16379.9</v>
      </c>
      <c r="J183" s="17">
        <v>16379.9</v>
      </c>
      <c r="K183" s="17">
        <v>16379.9</v>
      </c>
      <c r="L183" s="17">
        <f t="shared" si="50"/>
        <v>0</v>
      </c>
      <c r="M183" s="17">
        <f t="shared" si="51"/>
        <v>0</v>
      </c>
      <c r="V183" s="59"/>
      <c r="W183" s="59"/>
      <c r="X183" s="59"/>
      <c r="Y183" s="59"/>
    </row>
    <row r="184" spans="1:30" s="58" customFormat="1" ht="12" hidden="1" x14ac:dyDescent="0.25">
      <c r="A184" s="25">
        <v>5300</v>
      </c>
      <c r="B184" s="8" t="s">
        <v>47</v>
      </c>
      <c r="C184" s="15">
        <v>0</v>
      </c>
      <c r="D184" s="15">
        <v>0</v>
      </c>
      <c r="E184" s="15">
        <v>0</v>
      </c>
      <c r="F184" s="15"/>
      <c r="G184" s="17">
        <f t="shared" si="49"/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f t="shared" si="50"/>
        <v>0</v>
      </c>
      <c r="M184" s="17">
        <f t="shared" si="51"/>
        <v>0</v>
      </c>
      <c r="V184" s="59"/>
      <c r="W184" s="59"/>
      <c r="X184" s="59"/>
      <c r="Y184" s="59"/>
    </row>
    <row r="185" spans="1:30" s="58" customFormat="1" ht="12" x14ac:dyDescent="0.25">
      <c r="A185" s="25">
        <v>5600</v>
      </c>
      <c r="B185" s="7" t="s">
        <v>40</v>
      </c>
      <c r="C185" s="15">
        <v>14000</v>
      </c>
      <c r="D185" s="15">
        <v>0</v>
      </c>
      <c r="E185" s="15">
        <v>580.9</v>
      </c>
      <c r="F185" s="15"/>
      <c r="G185" s="17">
        <f t="shared" si="49"/>
        <v>13419.1</v>
      </c>
      <c r="H185" s="17">
        <v>13165.14</v>
      </c>
      <c r="I185" s="17">
        <v>13165.14</v>
      </c>
      <c r="J185" s="17">
        <v>13165.14</v>
      </c>
      <c r="K185" s="17">
        <v>13165.14</v>
      </c>
      <c r="L185" s="17">
        <f t="shared" si="50"/>
        <v>253.96000000000095</v>
      </c>
      <c r="M185" s="17">
        <f t="shared" si="51"/>
        <v>253.96000000000095</v>
      </c>
      <c r="V185" s="59"/>
      <c r="W185" s="59"/>
      <c r="X185" s="59"/>
      <c r="Y185" s="59"/>
    </row>
    <row r="186" spans="1:30" s="58" customFormat="1" ht="17.25" customHeight="1" x14ac:dyDescent="0.25">
      <c r="A186" s="13" t="s">
        <v>13</v>
      </c>
      <c r="B186" s="14"/>
      <c r="C186" s="16">
        <f>SUM(C182:C185)</f>
        <v>117420</v>
      </c>
      <c r="D186" s="16">
        <f t="shared" ref="D186:M186" si="52">SUM(D182:D185)</f>
        <v>580.9</v>
      </c>
      <c r="E186" s="16">
        <f t="shared" si="52"/>
        <v>580.9</v>
      </c>
      <c r="F186" s="16"/>
      <c r="G186" s="16">
        <f t="shared" si="52"/>
        <v>117420</v>
      </c>
      <c r="H186" s="16">
        <f t="shared" si="52"/>
        <v>117139.93999999999</v>
      </c>
      <c r="I186" s="16">
        <f t="shared" si="52"/>
        <v>117139.93999999999</v>
      </c>
      <c r="J186" s="16">
        <f t="shared" si="52"/>
        <v>117139.93999999999</v>
      </c>
      <c r="K186" s="16">
        <f t="shared" si="52"/>
        <v>117139.93999999999</v>
      </c>
      <c r="L186" s="16">
        <f t="shared" si="52"/>
        <v>280.06000000000677</v>
      </c>
      <c r="M186" s="16">
        <f t="shared" si="52"/>
        <v>280.06000000000677</v>
      </c>
      <c r="O186" s="28"/>
      <c r="V186" s="59"/>
      <c r="W186" s="59"/>
      <c r="X186" s="59"/>
      <c r="Y186" s="59"/>
      <c r="AA186" s="59"/>
      <c r="AB186" s="59"/>
      <c r="AC186" s="59"/>
      <c r="AD186" s="59"/>
    </row>
    <row r="187" spans="1:30" s="58" customFormat="1" ht="8.25" customHeight="1" x14ac:dyDescent="0.25">
      <c r="A187" s="20"/>
      <c r="B187" s="20"/>
      <c r="C187" s="21"/>
      <c r="D187" s="21"/>
      <c r="E187" s="21"/>
      <c r="F187" s="21"/>
      <c r="G187" s="21"/>
      <c r="H187" s="18"/>
      <c r="I187" s="18"/>
      <c r="J187" s="18"/>
      <c r="K187" s="21"/>
      <c r="L187" s="18"/>
      <c r="M187" s="18"/>
    </row>
    <row r="188" spans="1:30" s="58" customFormat="1" ht="16.5" customHeight="1" x14ac:dyDescent="0.25">
      <c r="A188" s="141" t="s">
        <v>42</v>
      </c>
      <c r="B188" s="142"/>
      <c r="C188" s="19">
        <f t="shared" ref="C188:M188" si="53">SUM(C186,C179,C169,C161,C181)</f>
        <v>23215853.829999998</v>
      </c>
      <c r="D188" s="19">
        <f t="shared" si="53"/>
        <v>2848515.51</v>
      </c>
      <c r="E188" s="19">
        <f t="shared" si="53"/>
        <v>273644.44800000003</v>
      </c>
      <c r="F188" s="19"/>
      <c r="G188" s="19">
        <f t="shared" si="53"/>
        <v>25790724.891999997</v>
      </c>
      <c r="H188" s="19">
        <f t="shared" si="53"/>
        <v>20219455.719999999</v>
      </c>
      <c r="I188" s="19">
        <f t="shared" si="53"/>
        <v>20219455.719999999</v>
      </c>
      <c r="J188" s="19">
        <f t="shared" si="53"/>
        <v>20219455.719999999</v>
      </c>
      <c r="K188" s="19">
        <f t="shared" si="53"/>
        <v>19189059.029999997</v>
      </c>
      <c r="L188" s="19">
        <f t="shared" si="53"/>
        <v>5571269.1719999984</v>
      </c>
      <c r="M188" s="19">
        <f t="shared" si="53"/>
        <v>5571269.1719999984</v>
      </c>
    </row>
    <row r="189" spans="1:30" s="58" customFormat="1" ht="12.75" customHeight="1" x14ac:dyDescent="0.25">
      <c r="B189" s="128"/>
      <c r="C189" s="128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O189" s="59"/>
    </row>
    <row r="190" spans="1:30" s="58" customFormat="1" ht="12.75" customHeight="1" x14ac:dyDescent="0.25"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O190" s="59"/>
    </row>
    <row r="191" spans="1:30" s="58" customFormat="1" ht="12.75" customHeight="1" x14ac:dyDescent="0.25">
      <c r="J191" s="59"/>
      <c r="K191" s="59"/>
      <c r="O191" s="59"/>
    </row>
    <row r="192" spans="1:30" s="58" customFormat="1" ht="15.75" customHeight="1" x14ac:dyDescent="0.25">
      <c r="A192" s="145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</row>
    <row r="193" spans="1:13" s="58" customFormat="1" ht="15.75" customHeight="1" x14ac:dyDescent="0.25">
      <c r="A193" s="115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</row>
    <row r="194" spans="1:13" s="58" customFormat="1" ht="12" x14ac:dyDescent="0.25">
      <c r="H194" s="110"/>
      <c r="I194" s="110"/>
      <c r="J194" s="110"/>
      <c r="K194" s="110"/>
    </row>
    <row r="195" spans="1:13" s="58" customFormat="1" ht="12" x14ac:dyDescent="0.25"/>
    <row r="196" spans="1:13" s="58" customFormat="1" ht="12" x14ac:dyDescent="0.25"/>
    <row r="197" spans="1:13" s="58" customFormat="1" ht="12" x14ac:dyDescent="0.25"/>
    <row r="198" spans="1:13" s="58" customFormat="1" ht="12" x14ac:dyDescent="0.25"/>
    <row r="199" spans="1:13" s="58" customFormat="1" ht="12" x14ac:dyDescent="0.25"/>
    <row r="200" spans="1:13" s="58" customFormat="1" ht="12" x14ac:dyDescent="0.25"/>
    <row r="201" spans="1:13" s="58" customFormat="1" ht="12" x14ac:dyDescent="0.25"/>
    <row r="202" spans="1:13" s="58" customFormat="1" ht="12" x14ac:dyDescent="0.25"/>
    <row r="203" spans="1:13" s="58" customFormat="1" ht="12" x14ac:dyDescent="0.25"/>
  </sheetData>
  <mergeCells count="56">
    <mergeCell ref="B189:M189"/>
    <mergeCell ref="A192:M192"/>
    <mergeCell ref="M153:M155"/>
    <mergeCell ref="C154:C155"/>
    <mergeCell ref="D154:D155"/>
    <mergeCell ref="E154:E155"/>
    <mergeCell ref="G154:G155"/>
    <mergeCell ref="A188:B188"/>
    <mergeCell ref="A146:M146"/>
    <mergeCell ref="A147:M147"/>
    <mergeCell ref="A148:M148"/>
    <mergeCell ref="A153:B155"/>
    <mergeCell ref="C153:G153"/>
    <mergeCell ref="H153:H155"/>
    <mergeCell ref="I153:I155"/>
    <mergeCell ref="J153:J155"/>
    <mergeCell ref="K153:K155"/>
    <mergeCell ref="L153:L155"/>
    <mergeCell ref="A144:M144"/>
    <mergeCell ref="A86:M86"/>
    <mergeCell ref="A91:B93"/>
    <mergeCell ref="C91:G91"/>
    <mergeCell ref="H91:H93"/>
    <mergeCell ref="I91:I93"/>
    <mergeCell ref="J91:J93"/>
    <mergeCell ref="K91:K93"/>
    <mergeCell ref="L91:L93"/>
    <mergeCell ref="M91:M93"/>
    <mergeCell ref="C92:C93"/>
    <mergeCell ref="D92:D93"/>
    <mergeCell ref="E92:E93"/>
    <mergeCell ref="G92:G93"/>
    <mergeCell ref="A119:B119"/>
    <mergeCell ref="B120:M120"/>
    <mergeCell ref="A85:M85"/>
    <mergeCell ref="L17:L19"/>
    <mergeCell ref="M17:M19"/>
    <mergeCell ref="C18:C19"/>
    <mergeCell ref="D18:D19"/>
    <mergeCell ref="E18:E19"/>
    <mergeCell ref="G18:G19"/>
    <mergeCell ref="A56:B56"/>
    <mergeCell ref="B57:M57"/>
    <mergeCell ref="B58:M58"/>
    <mergeCell ref="A82:M82"/>
    <mergeCell ref="A84:M84"/>
    <mergeCell ref="A8:M8"/>
    <mergeCell ref="A10:M10"/>
    <mergeCell ref="A11:M11"/>
    <mergeCell ref="A12:M12"/>
    <mergeCell ref="A17:B19"/>
    <mergeCell ref="C17:G17"/>
    <mergeCell ref="H17:H19"/>
    <mergeCell ref="I17:I19"/>
    <mergeCell ref="J17:J19"/>
    <mergeCell ref="K17:K19"/>
  </mergeCells>
  <printOptions horizontalCentered="1"/>
  <pageMargins left="0.51181102362204722" right="0.23622047244094491" top="0.27559055118110237" bottom="0.15748031496062992" header="0.27559055118110237" footer="0.15748031496062992"/>
  <pageSetup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77"/>
  <sheetViews>
    <sheetView workbookViewId="0">
      <selection activeCell="D21" sqref="D21"/>
    </sheetView>
  </sheetViews>
  <sheetFormatPr baseColWidth="10" defaultRowHeight="14.25" x14ac:dyDescent="0.25"/>
  <cols>
    <col min="1" max="1" width="8.140625" style="1" customWidth="1"/>
    <col min="2" max="2" width="34.140625" style="1" customWidth="1"/>
    <col min="3" max="3" width="12.7109375" style="1" customWidth="1"/>
    <col min="4" max="4" width="12.5703125" style="1" customWidth="1"/>
    <col min="5" max="5" width="12" style="1" customWidth="1"/>
    <col min="6" max="6" width="10.7109375" style="1" customWidth="1"/>
    <col min="7" max="7" width="13" style="1" customWidth="1"/>
    <col min="8" max="8" width="12" style="1" customWidth="1"/>
    <col min="9" max="9" width="11.7109375" style="1" customWidth="1"/>
    <col min="10" max="11" width="13" style="1" customWidth="1"/>
    <col min="12" max="12" width="13.140625" style="1" customWidth="1"/>
    <col min="13" max="16384" width="11.42578125" style="1"/>
  </cols>
  <sheetData>
    <row r="7" spans="1:12" ht="18" x14ac:dyDescent="0.25">
      <c r="A7" s="129" t="s">
        <v>0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10" spans="1:12" ht="15" x14ac:dyDescent="0.25">
      <c r="A10" s="130" t="s">
        <v>106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</row>
    <row r="11" spans="1:12" x14ac:dyDescent="0.25">
      <c r="A11" s="131" t="s">
        <v>63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</row>
    <row r="12" spans="1:12" x14ac:dyDescent="0.25">
      <c r="A12" s="131" t="s">
        <v>114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</row>
    <row r="13" spans="1:12" ht="8.25" customHeight="1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1:12" ht="8.25" customHeight="1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</row>
    <row r="15" spans="1:12" x14ac:dyDescent="0.25">
      <c r="A15" s="24" t="s">
        <v>32</v>
      </c>
      <c r="B15" s="23" t="s">
        <v>37</v>
      </c>
      <c r="C15" s="24" t="s">
        <v>33</v>
      </c>
      <c r="D15" s="23" t="s">
        <v>35</v>
      </c>
      <c r="E15" s="47"/>
      <c r="F15" s="47"/>
      <c r="G15" s="24" t="s">
        <v>34</v>
      </c>
      <c r="H15" s="23" t="s">
        <v>36</v>
      </c>
      <c r="I15" s="47"/>
      <c r="J15" s="47"/>
      <c r="K15" s="47"/>
      <c r="L15" s="47"/>
    </row>
    <row r="16" spans="1:12" s="23" customFormat="1" ht="12.75" x14ac:dyDescent="0.25"/>
    <row r="17" spans="1:14" s="23" customFormat="1" ht="12.75" x14ac:dyDescent="0.25"/>
    <row r="18" spans="1:14" s="2" customFormat="1" ht="16.5" customHeight="1" x14ac:dyDescent="0.25">
      <c r="A18" s="132" t="s">
        <v>3</v>
      </c>
      <c r="B18" s="133"/>
      <c r="C18" s="138" t="s">
        <v>116</v>
      </c>
      <c r="D18" s="138"/>
      <c r="E18" s="138"/>
      <c r="F18" s="138"/>
      <c r="G18" s="138" t="s">
        <v>5</v>
      </c>
      <c r="H18" s="138" t="s">
        <v>2</v>
      </c>
      <c r="I18" s="124" t="s">
        <v>54</v>
      </c>
      <c r="J18" s="138" t="s">
        <v>6</v>
      </c>
      <c r="K18" s="143" t="s">
        <v>7</v>
      </c>
      <c r="L18" s="144" t="s">
        <v>8</v>
      </c>
    </row>
    <row r="19" spans="1:14" s="2" customFormat="1" ht="17.25" customHeight="1" x14ac:dyDescent="0.25">
      <c r="A19" s="134"/>
      <c r="B19" s="135"/>
      <c r="C19" s="124" t="s">
        <v>4</v>
      </c>
      <c r="D19" s="124" t="s">
        <v>53</v>
      </c>
      <c r="E19" s="124" t="s">
        <v>48</v>
      </c>
      <c r="F19" s="126" t="s">
        <v>1</v>
      </c>
      <c r="G19" s="138"/>
      <c r="H19" s="138"/>
      <c r="I19" s="140"/>
      <c r="J19" s="138"/>
      <c r="K19" s="143"/>
      <c r="L19" s="144"/>
    </row>
    <row r="20" spans="1:14" s="2" customFormat="1" ht="17.25" customHeight="1" x14ac:dyDescent="0.25">
      <c r="A20" s="136"/>
      <c r="B20" s="137"/>
      <c r="C20" s="125"/>
      <c r="D20" s="125"/>
      <c r="E20" s="125"/>
      <c r="F20" s="127"/>
      <c r="G20" s="138"/>
      <c r="H20" s="138"/>
      <c r="I20" s="125"/>
      <c r="J20" s="138"/>
      <c r="K20" s="143"/>
      <c r="L20" s="144"/>
    </row>
    <row r="21" spans="1:14" s="3" customFormat="1" ht="22.5" customHeight="1" x14ac:dyDescent="0.25">
      <c r="A21" s="48" t="s">
        <v>50</v>
      </c>
      <c r="B21" s="49"/>
      <c r="C21" s="50">
        <f>'x capitulo'!C53-'x capitulo'!C51</f>
        <v>121327290.99000001</v>
      </c>
      <c r="D21" s="50">
        <f>'x capitulo'!D53-'x capitulo'!D51</f>
        <v>3257914.61</v>
      </c>
      <c r="E21" s="50">
        <f>'x capitulo'!E53-'x capitulo'!E51</f>
        <v>906450.54800000007</v>
      </c>
      <c r="F21" s="50">
        <f>'x capitulo'!F53-'x capitulo'!F51</f>
        <v>123678755.052</v>
      </c>
      <c r="G21" s="50">
        <f>'x capitulo'!G53-'x capitulo'!G51</f>
        <v>111652361.13</v>
      </c>
      <c r="H21" s="50">
        <f>'x capitulo'!H53-'x capitulo'!H51</f>
        <v>111652361.13</v>
      </c>
      <c r="I21" s="50">
        <f>'x capitulo'!I53-'x capitulo'!I51</f>
        <v>111652361.13</v>
      </c>
      <c r="J21" s="50">
        <f>'x capitulo'!J53-'x capitulo'!J51</f>
        <v>109429751.09</v>
      </c>
      <c r="K21" s="50">
        <f>'x capitulo'!K53-'x capitulo'!K51</f>
        <v>12026393.922000008</v>
      </c>
      <c r="L21" s="50">
        <f>F21-H21</f>
        <v>12026393.922000006</v>
      </c>
      <c r="N21" s="28"/>
    </row>
    <row r="22" spans="1:14" s="3" customFormat="1" ht="12" customHeight="1" x14ac:dyDescent="0.25">
      <c r="A22" s="154"/>
      <c r="B22" s="154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4"/>
      <c r="N22" s="28"/>
    </row>
    <row r="23" spans="1:14" s="3" customFormat="1" ht="22.5" customHeight="1" x14ac:dyDescent="0.25">
      <c r="A23" s="52" t="s">
        <v>51</v>
      </c>
      <c r="B23" s="53"/>
      <c r="C23" s="51">
        <f>'x capitulo'!C51</f>
        <v>117420</v>
      </c>
      <c r="D23" s="51">
        <f>'x capitulo'!D51</f>
        <v>580.9</v>
      </c>
      <c r="E23" s="51">
        <f>'x capitulo'!E51</f>
        <v>580.9</v>
      </c>
      <c r="F23" s="51">
        <f>'x capitulo'!F51</f>
        <v>117420</v>
      </c>
      <c r="G23" s="51">
        <f>'x capitulo'!G51</f>
        <v>117139.93999999999</v>
      </c>
      <c r="H23" s="51">
        <f>'x capitulo'!H51</f>
        <v>117139.93999999999</v>
      </c>
      <c r="I23" s="51">
        <f>'x capitulo'!I51</f>
        <v>117139.93999999999</v>
      </c>
      <c r="J23" s="51">
        <f>'x capitulo'!J51</f>
        <v>117139.93999999999</v>
      </c>
      <c r="K23" s="51">
        <f>'x capitulo'!K51</f>
        <v>280.06000000001222</v>
      </c>
      <c r="L23" s="51">
        <f>'x capitulo'!L51</f>
        <v>280.06000000001222</v>
      </c>
      <c r="M23" s="4"/>
      <c r="N23" s="28"/>
    </row>
    <row r="24" spans="1:14" s="3" customFormat="1" ht="15.75" customHeight="1" x14ac:dyDescent="0.25">
      <c r="A24" s="154"/>
      <c r="B24" s="154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4"/>
      <c r="N24" s="28"/>
    </row>
    <row r="25" spans="1:14" s="3" customFormat="1" ht="31.5" customHeight="1" x14ac:dyDescent="0.25">
      <c r="A25" s="54" t="s">
        <v>52</v>
      </c>
      <c r="B25" s="55"/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f t="shared" ref="L25" si="0">F25-H25</f>
        <v>0</v>
      </c>
      <c r="N25" s="28"/>
    </row>
    <row r="26" spans="1:14" s="3" customFormat="1" ht="8.25" customHeight="1" x14ac:dyDescent="0.25">
      <c r="A26" s="20"/>
      <c r="B26" s="20"/>
      <c r="C26" s="21"/>
      <c r="D26" s="21"/>
      <c r="E26" s="21"/>
      <c r="F26" s="21"/>
      <c r="G26" s="18"/>
      <c r="H26" s="21"/>
      <c r="I26" s="21"/>
      <c r="J26" s="21"/>
      <c r="K26" s="18"/>
      <c r="L26" s="18"/>
    </row>
    <row r="27" spans="1:14" s="3" customFormat="1" ht="16.5" customHeight="1" x14ac:dyDescent="0.25">
      <c r="A27" s="141" t="s">
        <v>49</v>
      </c>
      <c r="B27" s="142"/>
      <c r="C27" s="19">
        <f t="shared" ref="C27:K27" si="1">SUM(C25,C23,C22,C21,C24)</f>
        <v>121444710.99000001</v>
      </c>
      <c r="D27" s="19">
        <f t="shared" si="1"/>
        <v>3258495.51</v>
      </c>
      <c r="E27" s="19">
        <f t="shared" si="1"/>
        <v>907031.44800000009</v>
      </c>
      <c r="F27" s="19">
        <f t="shared" si="1"/>
        <v>123796175.052</v>
      </c>
      <c r="G27" s="19">
        <f t="shared" si="1"/>
        <v>111769501.06999999</v>
      </c>
      <c r="H27" s="19">
        <f t="shared" si="1"/>
        <v>111769501.06999999</v>
      </c>
      <c r="I27" s="19">
        <f t="shared" si="1"/>
        <v>111769501.06999999</v>
      </c>
      <c r="J27" s="19">
        <f t="shared" si="1"/>
        <v>109546891.03</v>
      </c>
      <c r="K27" s="19">
        <f t="shared" si="1"/>
        <v>12026673.982000008</v>
      </c>
      <c r="L27" s="19">
        <f>L21+L22+L23+L24+L25</f>
        <v>12026673.982000006</v>
      </c>
    </row>
    <row r="28" spans="1:14" s="3" customFormat="1" ht="25.5" customHeight="1" x14ac:dyDescent="0.25">
      <c r="A28" s="58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N28" s="4"/>
    </row>
    <row r="29" spans="1:14" s="3" customFormat="1" ht="13.5" customHeight="1" x14ac:dyDescent="0.25">
      <c r="A29" s="58"/>
      <c r="B29" s="58"/>
      <c r="C29" s="58"/>
      <c r="D29" s="58"/>
      <c r="E29" s="58"/>
      <c r="F29" s="58"/>
      <c r="G29" s="58"/>
      <c r="H29" s="58"/>
      <c r="I29" s="59"/>
      <c r="J29" s="59"/>
      <c r="K29" s="58"/>
      <c r="L29" s="58"/>
    </row>
    <row r="30" spans="1:14" s="58" customFormat="1" ht="13.5" customHeight="1" x14ac:dyDescent="0.25">
      <c r="I30" s="59"/>
      <c r="J30" s="59"/>
    </row>
    <row r="31" spans="1:14" s="3" customFormat="1" ht="13.5" customHeight="1" x14ac:dyDescent="0.25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</row>
    <row r="32" spans="1:14" s="3" customFormat="1" ht="13.5" customHeight="1" x14ac:dyDescent="0.25">
      <c r="B32" s="46"/>
      <c r="C32" s="46"/>
      <c r="D32" s="46"/>
      <c r="E32" s="46"/>
      <c r="F32" s="46"/>
      <c r="G32" s="46"/>
      <c r="H32" s="45"/>
      <c r="I32" s="45"/>
      <c r="J32" s="46"/>
      <c r="K32" s="46"/>
      <c r="L32" s="46"/>
    </row>
    <row r="33" spans="2:12" s="58" customFormat="1" ht="13.5" customHeight="1" x14ac:dyDescent="0.25">
      <c r="B33" s="57"/>
      <c r="C33" s="57"/>
      <c r="D33" s="57"/>
      <c r="E33" s="57"/>
      <c r="F33" s="57"/>
      <c r="G33" s="57"/>
      <c r="H33" s="45"/>
      <c r="I33" s="45"/>
      <c r="J33" s="57"/>
      <c r="K33" s="57"/>
      <c r="L33" s="57"/>
    </row>
    <row r="34" spans="2:12" s="58" customFormat="1" ht="13.5" customHeight="1" x14ac:dyDescent="0.25">
      <c r="B34" s="57"/>
      <c r="C34" s="57"/>
      <c r="D34" s="57"/>
      <c r="E34" s="57"/>
      <c r="F34" s="57"/>
      <c r="G34" s="57"/>
      <c r="H34" s="45"/>
      <c r="I34" s="45"/>
      <c r="J34" s="57"/>
      <c r="K34" s="57"/>
      <c r="L34" s="57"/>
    </row>
    <row r="35" spans="2:12" s="58" customFormat="1" ht="13.5" customHeight="1" x14ac:dyDescent="0.25">
      <c r="B35" s="61"/>
      <c r="C35" s="61"/>
      <c r="D35" s="61"/>
      <c r="E35" s="61"/>
      <c r="F35" s="61"/>
      <c r="G35" s="61"/>
      <c r="H35" s="45"/>
      <c r="I35" s="45"/>
      <c r="J35" s="61"/>
      <c r="K35" s="61"/>
      <c r="L35" s="61"/>
    </row>
    <row r="36" spans="2:12" s="58" customFormat="1" ht="13.5" customHeight="1" x14ac:dyDescent="0.25">
      <c r="B36" s="61"/>
      <c r="C36" s="61"/>
      <c r="D36" s="61"/>
      <c r="E36" s="61"/>
      <c r="F36" s="61"/>
      <c r="G36" s="61"/>
      <c r="H36" s="45"/>
      <c r="I36" s="45"/>
      <c r="J36" s="61"/>
      <c r="K36" s="61"/>
      <c r="L36" s="61"/>
    </row>
    <row r="37" spans="2:12" s="58" customFormat="1" ht="13.5" customHeight="1" x14ac:dyDescent="0.25">
      <c r="B37" s="61"/>
      <c r="C37" s="61"/>
      <c r="D37" s="61"/>
      <c r="E37" s="61"/>
      <c r="F37" s="61"/>
      <c r="G37" s="61"/>
      <c r="H37" s="45"/>
      <c r="I37" s="45"/>
      <c r="J37" s="61"/>
      <c r="K37" s="61"/>
      <c r="L37" s="61"/>
    </row>
    <row r="38" spans="2:12" s="3" customFormat="1" ht="12" x14ac:dyDescent="0.25"/>
    <row r="39" spans="2:12" s="3" customFormat="1" ht="12" x14ac:dyDescent="0.25"/>
    <row r="40" spans="2:12" s="3" customFormat="1" ht="12" x14ac:dyDescent="0.25"/>
    <row r="41" spans="2:12" s="3" customFormat="1" ht="12" x14ac:dyDescent="0.25"/>
    <row r="42" spans="2:12" s="3" customFormat="1" ht="12" x14ac:dyDescent="0.25"/>
    <row r="43" spans="2:12" s="3" customFormat="1" ht="12" x14ac:dyDescent="0.25"/>
    <row r="44" spans="2:12" s="3" customFormat="1" ht="12" x14ac:dyDescent="0.25"/>
    <row r="45" spans="2:12" s="3" customFormat="1" ht="12" x14ac:dyDescent="0.25"/>
    <row r="46" spans="2:12" s="3" customFormat="1" ht="12" x14ac:dyDescent="0.25"/>
    <row r="47" spans="2:12" s="3" customFormat="1" ht="12" x14ac:dyDescent="0.25"/>
    <row r="48" spans="2:12" s="3" customFormat="1" ht="12" x14ac:dyDescent="0.25"/>
    <row r="49" s="3" customFormat="1" ht="12" x14ac:dyDescent="0.25"/>
    <row r="50" s="3" customFormat="1" ht="12" x14ac:dyDescent="0.25"/>
    <row r="51" s="3" customFormat="1" ht="12" x14ac:dyDescent="0.25"/>
    <row r="52" s="3" customFormat="1" ht="12" x14ac:dyDescent="0.25"/>
    <row r="53" s="3" customFormat="1" ht="12" x14ac:dyDescent="0.25"/>
    <row r="54" s="3" customFormat="1" ht="12" x14ac:dyDescent="0.25"/>
    <row r="55" s="3" customFormat="1" ht="12" x14ac:dyDescent="0.25"/>
    <row r="56" s="3" customFormat="1" ht="12" x14ac:dyDescent="0.25"/>
    <row r="57" s="3" customFormat="1" ht="12" x14ac:dyDescent="0.25"/>
    <row r="58" s="3" customFormat="1" ht="12" x14ac:dyDescent="0.25"/>
    <row r="59" s="3" customFormat="1" ht="12" x14ac:dyDescent="0.25"/>
    <row r="60" s="3" customFormat="1" ht="12" x14ac:dyDescent="0.25"/>
    <row r="61" s="3" customFormat="1" ht="12" x14ac:dyDescent="0.25"/>
    <row r="62" s="3" customFormat="1" ht="12" x14ac:dyDescent="0.25"/>
    <row r="63" s="3" customFormat="1" ht="12" x14ac:dyDescent="0.25"/>
    <row r="64" s="3" customFormat="1" ht="12" x14ac:dyDescent="0.25"/>
    <row r="65" s="3" customFormat="1" ht="12" x14ac:dyDescent="0.25"/>
    <row r="66" s="3" customFormat="1" ht="12" x14ac:dyDescent="0.25"/>
    <row r="67" s="3" customFormat="1" ht="12" x14ac:dyDescent="0.25"/>
    <row r="68" s="3" customFormat="1" ht="12" x14ac:dyDescent="0.25"/>
    <row r="69" s="3" customFormat="1" ht="12" x14ac:dyDescent="0.25"/>
    <row r="70" s="3" customFormat="1" ht="12" x14ac:dyDescent="0.25"/>
    <row r="71" s="3" customFormat="1" ht="12" x14ac:dyDescent="0.25"/>
    <row r="72" s="3" customFormat="1" ht="12" x14ac:dyDescent="0.25"/>
    <row r="73" s="3" customFormat="1" ht="12" x14ac:dyDescent="0.25"/>
    <row r="74" s="3" customFormat="1" ht="12" x14ac:dyDescent="0.25"/>
    <row r="75" s="3" customFormat="1" ht="12" x14ac:dyDescent="0.25"/>
    <row r="76" s="3" customFormat="1" ht="12" x14ac:dyDescent="0.25"/>
    <row r="77" s="3" customFormat="1" ht="12" x14ac:dyDescent="0.25"/>
  </sheetData>
  <mergeCells count="21">
    <mergeCell ref="A7:L7"/>
    <mergeCell ref="A10:L10"/>
    <mergeCell ref="A11:L11"/>
    <mergeCell ref="A12:L12"/>
    <mergeCell ref="A18:B20"/>
    <mergeCell ref="C18:F18"/>
    <mergeCell ref="G18:G20"/>
    <mergeCell ref="H18:H20"/>
    <mergeCell ref="I18:I20"/>
    <mergeCell ref="J18:J20"/>
    <mergeCell ref="K18:K20"/>
    <mergeCell ref="L18:L20"/>
    <mergeCell ref="C19:C20"/>
    <mergeCell ref="D19:D20"/>
    <mergeCell ref="E19:E20"/>
    <mergeCell ref="F19:F20"/>
    <mergeCell ref="A31:L31"/>
    <mergeCell ref="A27:B27"/>
    <mergeCell ref="A22:B22"/>
    <mergeCell ref="A24:B24"/>
    <mergeCell ref="B28:L28"/>
  </mergeCells>
  <printOptions horizontalCentered="1"/>
  <pageMargins left="0.51181102362204722" right="0.23622047244094491" top="0.56999999999999995" bottom="0.15748031496062992" header="0.31496062992125984" footer="0.15748031496062992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103"/>
  <sheetViews>
    <sheetView workbookViewId="0">
      <selection activeCell="B19" sqref="B19:C19"/>
    </sheetView>
  </sheetViews>
  <sheetFormatPr baseColWidth="10" defaultRowHeight="14.25" x14ac:dyDescent="0.25"/>
  <cols>
    <col min="1" max="1" width="8.140625" style="1" customWidth="1"/>
    <col min="2" max="2" width="34.140625" style="1" customWidth="1"/>
    <col min="3" max="3" width="12.7109375" style="1" customWidth="1"/>
    <col min="4" max="4" width="12.5703125" style="1" customWidth="1"/>
    <col min="5" max="6" width="13.85546875" style="1" customWidth="1"/>
    <col min="7" max="7" width="13" style="1" customWidth="1"/>
    <col min="8" max="8" width="12" style="1" customWidth="1"/>
    <col min="9" max="9" width="11.7109375" style="1" customWidth="1"/>
    <col min="10" max="11" width="13" style="1" customWidth="1"/>
    <col min="12" max="12" width="13.140625" style="1" customWidth="1"/>
    <col min="13" max="16384" width="11.42578125" style="1"/>
  </cols>
  <sheetData>
    <row r="7" spans="1:12" ht="18" x14ac:dyDescent="0.25">
      <c r="A7" s="129" t="s">
        <v>0</v>
      </c>
      <c r="B7" s="129"/>
      <c r="C7" s="129"/>
      <c r="D7" s="129"/>
      <c r="E7" s="129"/>
      <c r="F7" s="129"/>
      <c r="G7" s="129"/>
      <c r="H7" s="129"/>
      <c r="I7" s="129"/>
      <c r="J7" s="85"/>
      <c r="K7" s="85"/>
      <c r="L7" s="85"/>
    </row>
    <row r="10" spans="1:12" ht="15" x14ac:dyDescent="0.25">
      <c r="A10" s="130" t="s">
        <v>106</v>
      </c>
      <c r="B10" s="130"/>
      <c r="C10" s="130"/>
      <c r="D10" s="130"/>
      <c r="E10" s="130"/>
      <c r="F10" s="130"/>
      <c r="G10" s="130"/>
      <c r="H10" s="130"/>
      <c r="I10" s="130"/>
      <c r="J10" s="86"/>
      <c r="K10" s="86"/>
      <c r="L10" s="86"/>
    </row>
    <row r="11" spans="1:12" x14ac:dyDescent="0.25">
      <c r="A11" s="131" t="s">
        <v>104</v>
      </c>
      <c r="B11" s="131"/>
      <c r="C11" s="131"/>
      <c r="D11" s="131"/>
      <c r="E11" s="131"/>
      <c r="F11" s="131"/>
      <c r="G11" s="131"/>
      <c r="H11" s="131"/>
      <c r="I11" s="131"/>
    </row>
    <row r="12" spans="1:12" x14ac:dyDescent="0.25">
      <c r="A12" s="131" t="s">
        <v>114</v>
      </c>
      <c r="B12" s="131"/>
      <c r="C12" s="131"/>
      <c r="D12" s="131"/>
      <c r="E12" s="131"/>
      <c r="F12" s="131"/>
      <c r="G12" s="131"/>
      <c r="H12" s="131"/>
      <c r="I12" s="131"/>
    </row>
    <row r="13" spans="1:12" ht="8.25" customHeight="1" x14ac:dyDescent="0.25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4" spans="1:12" ht="8.25" customHeight="1" x14ac:dyDescent="0.25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</row>
    <row r="15" spans="1:12" s="65" customFormat="1" x14ac:dyDescent="0.2">
      <c r="B15" s="155" t="s">
        <v>3</v>
      </c>
      <c r="C15" s="156"/>
      <c r="D15" s="161" t="s">
        <v>65</v>
      </c>
      <c r="E15" s="162"/>
      <c r="F15" s="162"/>
      <c r="G15" s="162"/>
      <c r="H15" s="163"/>
      <c r="I15" s="164" t="s">
        <v>66</v>
      </c>
    </row>
    <row r="16" spans="1:12" s="65" customFormat="1" ht="27.75" customHeight="1" x14ac:dyDescent="0.2">
      <c r="B16" s="157"/>
      <c r="C16" s="158"/>
      <c r="D16" s="87" t="s">
        <v>67</v>
      </c>
      <c r="E16" s="88" t="s">
        <v>68</v>
      </c>
      <c r="F16" s="87" t="s">
        <v>1</v>
      </c>
      <c r="G16" s="87" t="s">
        <v>2</v>
      </c>
      <c r="H16" s="87" t="s">
        <v>6</v>
      </c>
      <c r="I16" s="165"/>
    </row>
    <row r="17" spans="2:9" s="65" customFormat="1" x14ac:dyDescent="0.2">
      <c r="B17" s="159"/>
      <c r="C17" s="160"/>
      <c r="D17" s="87">
        <v>1</v>
      </c>
      <c r="E17" s="87">
        <v>2</v>
      </c>
      <c r="F17" s="87" t="s">
        <v>69</v>
      </c>
      <c r="G17" s="87">
        <v>4</v>
      </c>
      <c r="H17" s="87">
        <v>5</v>
      </c>
      <c r="I17" s="89" t="s">
        <v>70</v>
      </c>
    </row>
    <row r="18" spans="2:9" s="65" customFormat="1" x14ac:dyDescent="0.2">
      <c r="B18" s="66"/>
      <c r="C18" s="67"/>
      <c r="D18" s="68"/>
      <c r="E18" s="68"/>
      <c r="F18" s="68"/>
      <c r="G18" s="68"/>
      <c r="H18" s="68"/>
      <c r="I18" s="68"/>
    </row>
    <row r="19" spans="2:9" s="65" customFormat="1" x14ac:dyDescent="0.2">
      <c r="B19" s="166" t="s">
        <v>71</v>
      </c>
      <c r="C19" s="167"/>
      <c r="D19" s="69">
        <f t="shared" ref="D19:I19" si="0">SUM(D20:D27)</f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</row>
    <row r="20" spans="2:9" s="65" customFormat="1" ht="15" customHeight="1" x14ac:dyDescent="0.2">
      <c r="B20" s="168" t="s">
        <v>72</v>
      </c>
      <c r="C20" s="169"/>
      <c r="D20" s="70"/>
      <c r="E20" s="70"/>
      <c r="F20" s="71">
        <f>D20+E20</f>
        <v>0</v>
      </c>
      <c r="G20" s="70"/>
      <c r="H20" s="70"/>
      <c r="I20" s="71">
        <f>F20-G20</f>
        <v>0</v>
      </c>
    </row>
    <row r="21" spans="2:9" s="65" customFormat="1" ht="15" customHeight="1" x14ac:dyDescent="0.2">
      <c r="B21" s="168" t="s">
        <v>73</v>
      </c>
      <c r="C21" s="169"/>
      <c r="D21" s="70"/>
      <c r="E21" s="70"/>
      <c r="F21" s="71">
        <f t="shared" ref="F21:F27" si="1">D21+E21</f>
        <v>0</v>
      </c>
      <c r="G21" s="70"/>
      <c r="H21" s="70"/>
      <c r="I21" s="71">
        <f t="shared" ref="I21:I27" si="2">F21-G21</f>
        <v>0</v>
      </c>
    </row>
    <row r="22" spans="2:9" s="65" customFormat="1" ht="15" customHeight="1" x14ac:dyDescent="0.2">
      <c r="B22" s="168" t="s">
        <v>74</v>
      </c>
      <c r="C22" s="169"/>
      <c r="D22" s="70"/>
      <c r="E22" s="70"/>
      <c r="F22" s="71">
        <f t="shared" si="1"/>
        <v>0</v>
      </c>
      <c r="G22" s="70"/>
      <c r="H22" s="70"/>
      <c r="I22" s="71">
        <f t="shared" si="2"/>
        <v>0</v>
      </c>
    </row>
    <row r="23" spans="2:9" s="65" customFormat="1" ht="15" customHeight="1" x14ac:dyDescent="0.2">
      <c r="B23" s="168" t="s">
        <v>75</v>
      </c>
      <c r="C23" s="169"/>
      <c r="D23" s="70"/>
      <c r="E23" s="70"/>
      <c r="F23" s="71">
        <f t="shared" si="1"/>
        <v>0</v>
      </c>
      <c r="G23" s="70"/>
      <c r="H23" s="70"/>
      <c r="I23" s="71">
        <f t="shared" si="2"/>
        <v>0</v>
      </c>
    </row>
    <row r="24" spans="2:9" s="65" customFormat="1" ht="15" customHeight="1" x14ac:dyDescent="0.2">
      <c r="B24" s="168" t="s">
        <v>76</v>
      </c>
      <c r="C24" s="169"/>
      <c r="D24" s="70"/>
      <c r="E24" s="70"/>
      <c r="F24" s="71">
        <f t="shared" si="1"/>
        <v>0</v>
      </c>
      <c r="G24" s="70"/>
      <c r="H24" s="70"/>
      <c r="I24" s="71">
        <f t="shared" si="2"/>
        <v>0</v>
      </c>
    </row>
    <row r="25" spans="2:9" s="65" customFormat="1" ht="15" customHeight="1" x14ac:dyDescent="0.2">
      <c r="B25" s="168" t="s">
        <v>77</v>
      </c>
      <c r="C25" s="169"/>
      <c r="D25" s="70"/>
      <c r="E25" s="70"/>
      <c r="F25" s="71">
        <f t="shared" si="1"/>
        <v>0</v>
      </c>
      <c r="G25" s="70"/>
      <c r="H25" s="70"/>
      <c r="I25" s="71">
        <f t="shared" si="2"/>
        <v>0</v>
      </c>
    </row>
    <row r="26" spans="2:9" s="65" customFormat="1" ht="15" customHeight="1" x14ac:dyDescent="0.2">
      <c r="B26" s="168" t="s">
        <v>78</v>
      </c>
      <c r="C26" s="169"/>
      <c r="D26" s="70"/>
      <c r="E26" s="70"/>
      <c r="F26" s="71">
        <f t="shared" si="1"/>
        <v>0</v>
      </c>
      <c r="G26" s="70"/>
      <c r="H26" s="70"/>
      <c r="I26" s="71">
        <f t="shared" si="2"/>
        <v>0</v>
      </c>
    </row>
    <row r="27" spans="2:9" s="65" customFormat="1" ht="15" customHeight="1" x14ac:dyDescent="0.2">
      <c r="B27" s="168" t="s">
        <v>79</v>
      </c>
      <c r="C27" s="169"/>
      <c r="D27" s="70"/>
      <c r="E27" s="70"/>
      <c r="F27" s="71">
        <f t="shared" si="1"/>
        <v>0</v>
      </c>
      <c r="G27" s="70"/>
      <c r="H27" s="70"/>
      <c r="I27" s="71">
        <f t="shared" si="2"/>
        <v>0</v>
      </c>
    </row>
    <row r="28" spans="2:9" s="65" customFormat="1" x14ac:dyDescent="0.2">
      <c r="B28" s="72"/>
      <c r="C28" s="73"/>
      <c r="D28" s="74"/>
      <c r="E28" s="74"/>
      <c r="F28" s="74"/>
      <c r="G28" s="74"/>
      <c r="H28" s="74"/>
      <c r="I28" s="74"/>
    </row>
    <row r="29" spans="2:9" s="65" customFormat="1" x14ac:dyDescent="0.2">
      <c r="B29" s="166" t="s">
        <v>80</v>
      </c>
      <c r="C29" s="167"/>
      <c r="D29" s="69">
        <f t="shared" ref="D29:I29" si="3">SUM(D30:D36)</f>
        <v>121444711.17999999</v>
      </c>
      <c r="E29" s="69">
        <f t="shared" si="3"/>
        <v>2351464.0619999999</v>
      </c>
      <c r="F29" s="69">
        <f t="shared" si="3"/>
        <v>123796175.242</v>
      </c>
      <c r="G29" s="69">
        <f t="shared" si="3"/>
        <v>111769501.06999999</v>
      </c>
      <c r="H29" s="69">
        <f t="shared" si="3"/>
        <v>109546891.03</v>
      </c>
      <c r="I29" s="69">
        <f t="shared" si="3"/>
        <v>12026674.172000006</v>
      </c>
    </row>
    <row r="30" spans="2:9" s="65" customFormat="1" ht="15" customHeight="1" x14ac:dyDescent="0.2">
      <c r="B30" s="168" t="s">
        <v>81</v>
      </c>
      <c r="C30" s="169"/>
      <c r="D30" s="75"/>
      <c r="E30" s="75"/>
      <c r="F30" s="71">
        <f>D30+E30</f>
        <v>0</v>
      </c>
      <c r="G30" s="75"/>
      <c r="H30" s="75"/>
      <c r="I30" s="71">
        <f>F30-G30</f>
        <v>0</v>
      </c>
    </row>
    <row r="31" spans="2:9" s="65" customFormat="1" ht="15" customHeight="1" x14ac:dyDescent="0.2">
      <c r="B31" s="168" t="s">
        <v>82</v>
      </c>
      <c r="C31" s="169"/>
      <c r="D31" s="75"/>
      <c r="E31" s="75"/>
      <c r="F31" s="71">
        <f t="shared" ref="F31:F36" si="4">D31+E31</f>
        <v>0</v>
      </c>
      <c r="G31" s="75"/>
      <c r="H31" s="75"/>
      <c r="I31" s="71">
        <f t="shared" ref="I31:I36" si="5">F31-G31</f>
        <v>0</v>
      </c>
    </row>
    <row r="32" spans="2:9" s="65" customFormat="1" ht="15" customHeight="1" x14ac:dyDescent="0.2">
      <c r="B32" s="168" t="s">
        <v>83</v>
      </c>
      <c r="C32" s="169"/>
      <c r="D32" s="75"/>
      <c r="E32" s="75"/>
      <c r="F32" s="71">
        <f t="shared" si="4"/>
        <v>0</v>
      </c>
      <c r="G32" s="75"/>
      <c r="H32" s="75"/>
      <c r="I32" s="71">
        <f t="shared" si="5"/>
        <v>0</v>
      </c>
    </row>
    <row r="33" spans="2:9" s="65" customFormat="1" ht="15" customHeight="1" x14ac:dyDescent="0.2">
      <c r="B33" s="168" t="s">
        <v>84</v>
      </c>
      <c r="C33" s="169"/>
      <c r="D33" s="75"/>
      <c r="E33" s="75"/>
      <c r="F33" s="71">
        <f t="shared" si="4"/>
        <v>0</v>
      </c>
      <c r="G33" s="75"/>
      <c r="H33" s="75"/>
      <c r="I33" s="71">
        <f t="shared" si="5"/>
        <v>0</v>
      </c>
    </row>
    <row r="34" spans="2:9" s="65" customFormat="1" ht="15" customHeight="1" x14ac:dyDescent="0.2">
      <c r="B34" s="168" t="s">
        <v>85</v>
      </c>
      <c r="C34" s="169"/>
      <c r="D34" s="75">
        <v>121444711.17999999</v>
      </c>
      <c r="E34" s="75">
        <f>'x capitulo'!D53-'x capitulo'!E53</f>
        <v>2351464.0619999999</v>
      </c>
      <c r="F34" s="71">
        <f t="shared" si="4"/>
        <v>123796175.242</v>
      </c>
      <c r="G34" s="75">
        <f>'x capitulo'!H53</f>
        <v>111769501.06999999</v>
      </c>
      <c r="H34" s="75">
        <f>'x capitulo'!J53</f>
        <v>109546891.03</v>
      </c>
      <c r="I34" s="71">
        <f t="shared" si="5"/>
        <v>12026674.172000006</v>
      </c>
    </row>
    <row r="35" spans="2:9" s="65" customFormat="1" ht="15" customHeight="1" x14ac:dyDescent="0.2">
      <c r="B35" s="168" t="s">
        <v>86</v>
      </c>
      <c r="C35" s="169"/>
      <c r="D35" s="75"/>
      <c r="E35" s="75"/>
      <c r="F35" s="71">
        <f t="shared" si="4"/>
        <v>0</v>
      </c>
      <c r="G35" s="75"/>
      <c r="H35" s="75"/>
      <c r="I35" s="71">
        <f t="shared" si="5"/>
        <v>0</v>
      </c>
    </row>
    <row r="36" spans="2:9" s="65" customFormat="1" ht="15" customHeight="1" x14ac:dyDescent="0.2">
      <c r="B36" s="168" t="s">
        <v>87</v>
      </c>
      <c r="C36" s="169"/>
      <c r="D36" s="75"/>
      <c r="E36" s="75"/>
      <c r="F36" s="71">
        <f t="shared" si="4"/>
        <v>0</v>
      </c>
      <c r="G36" s="75"/>
      <c r="H36" s="75"/>
      <c r="I36" s="71">
        <f t="shared" si="5"/>
        <v>0</v>
      </c>
    </row>
    <row r="37" spans="2:9" s="65" customFormat="1" x14ac:dyDescent="0.2">
      <c r="B37" s="72"/>
      <c r="C37" s="73"/>
      <c r="D37" s="76"/>
      <c r="E37" s="76"/>
      <c r="F37" s="74"/>
      <c r="G37" s="76"/>
      <c r="H37" s="76"/>
      <c r="I37" s="76"/>
    </row>
    <row r="38" spans="2:9" s="65" customFormat="1" x14ac:dyDescent="0.2">
      <c r="B38" s="166" t="s">
        <v>88</v>
      </c>
      <c r="C38" s="167"/>
      <c r="D38" s="77">
        <f t="shared" ref="D38:I38" si="6">SUM(D39:D47)</f>
        <v>0</v>
      </c>
      <c r="E38" s="77">
        <f t="shared" si="6"/>
        <v>0</v>
      </c>
      <c r="F38" s="77">
        <f t="shared" si="6"/>
        <v>0</v>
      </c>
      <c r="G38" s="77">
        <f t="shared" si="6"/>
        <v>0</v>
      </c>
      <c r="H38" s="77">
        <f t="shared" si="6"/>
        <v>0</v>
      </c>
      <c r="I38" s="77">
        <f t="shared" si="6"/>
        <v>0</v>
      </c>
    </row>
    <row r="39" spans="2:9" s="65" customFormat="1" ht="15" customHeight="1" x14ac:dyDescent="0.2">
      <c r="B39" s="168" t="s">
        <v>89</v>
      </c>
      <c r="C39" s="169"/>
      <c r="D39" s="75"/>
      <c r="E39" s="75"/>
      <c r="F39" s="71">
        <f>D39+E39</f>
        <v>0</v>
      </c>
      <c r="G39" s="75"/>
      <c r="H39" s="75"/>
      <c r="I39" s="71">
        <f t="shared" ref="I39:I47" si="7">F39-G39</f>
        <v>0</v>
      </c>
    </row>
    <row r="40" spans="2:9" s="65" customFormat="1" ht="15" customHeight="1" x14ac:dyDescent="0.2">
      <c r="B40" s="168" t="s">
        <v>90</v>
      </c>
      <c r="C40" s="169"/>
      <c r="D40" s="75"/>
      <c r="E40" s="75"/>
      <c r="F40" s="71">
        <f t="shared" ref="F40:F47" si="8">D40+E40</f>
        <v>0</v>
      </c>
      <c r="G40" s="75"/>
      <c r="H40" s="75"/>
      <c r="I40" s="71">
        <f t="shared" si="7"/>
        <v>0</v>
      </c>
    </row>
    <row r="41" spans="2:9" s="65" customFormat="1" ht="15" customHeight="1" x14ac:dyDescent="0.2">
      <c r="B41" s="168" t="s">
        <v>91</v>
      </c>
      <c r="C41" s="169"/>
      <c r="D41" s="75"/>
      <c r="E41" s="75"/>
      <c r="F41" s="71">
        <f t="shared" si="8"/>
        <v>0</v>
      </c>
      <c r="G41" s="75"/>
      <c r="H41" s="75"/>
      <c r="I41" s="71">
        <f t="shared" si="7"/>
        <v>0</v>
      </c>
    </row>
    <row r="42" spans="2:9" s="65" customFormat="1" ht="15" customHeight="1" x14ac:dyDescent="0.2">
      <c r="B42" s="168" t="s">
        <v>92</v>
      </c>
      <c r="C42" s="169"/>
      <c r="D42" s="75"/>
      <c r="E42" s="75"/>
      <c r="F42" s="71">
        <f t="shared" si="8"/>
        <v>0</v>
      </c>
      <c r="G42" s="75"/>
      <c r="H42" s="75"/>
      <c r="I42" s="71">
        <f t="shared" si="7"/>
        <v>0</v>
      </c>
    </row>
    <row r="43" spans="2:9" s="65" customFormat="1" ht="15" customHeight="1" x14ac:dyDescent="0.2">
      <c r="B43" s="168" t="s">
        <v>93</v>
      </c>
      <c r="C43" s="169"/>
      <c r="D43" s="75"/>
      <c r="E43" s="75"/>
      <c r="F43" s="71">
        <f t="shared" si="8"/>
        <v>0</v>
      </c>
      <c r="G43" s="75"/>
      <c r="H43" s="75"/>
      <c r="I43" s="71">
        <f t="shared" si="7"/>
        <v>0</v>
      </c>
    </row>
    <row r="44" spans="2:9" s="65" customFormat="1" ht="15" customHeight="1" x14ac:dyDescent="0.2">
      <c r="B44" s="168" t="s">
        <v>94</v>
      </c>
      <c r="C44" s="169"/>
      <c r="D44" s="75"/>
      <c r="E44" s="75"/>
      <c r="F44" s="71">
        <f>D44+E44</f>
        <v>0</v>
      </c>
      <c r="G44" s="75"/>
      <c r="H44" s="75"/>
      <c r="I44" s="71">
        <f t="shared" si="7"/>
        <v>0</v>
      </c>
    </row>
    <row r="45" spans="2:9" s="65" customFormat="1" ht="15" customHeight="1" x14ac:dyDescent="0.2">
      <c r="B45" s="168" t="s">
        <v>95</v>
      </c>
      <c r="C45" s="169"/>
      <c r="D45" s="75"/>
      <c r="E45" s="75"/>
      <c r="F45" s="71">
        <f t="shared" si="8"/>
        <v>0</v>
      </c>
      <c r="G45" s="75"/>
      <c r="H45" s="75"/>
      <c r="I45" s="71">
        <f t="shared" si="7"/>
        <v>0</v>
      </c>
    </row>
    <row r="46" spans="2:9" s="65" customFormat="1" ht="15" customHeight="1" x14ac:dyDescent="0.2">
      <c r="B46" s="168" t="s">
        <v>96</v>
      </c>
      <c r="C46" s="169"/>
      <c r="D46" s="75"/>
      <c r="E46" s="75"/>
      <c r="F46" s="71">
        <f t="shared" si="8"/>
        <v>0</v>
      </c>
      <c r="G46" s="75"/>
      <c r="H46" s="75"/>
      <c r="I46" s="71">
        <f t="shared" si="7"/>
        <v>0</v>
      </c>
    </row>
    <row r="47" spans="2:9" s="65" customFormat="1" ht="15" customHeight="1" x14ac:dyDescent="0.2">
      <c r="B47" s="168" t="s">
        <v>97</v>
      </c>
      <c r="C47" s="169"/>
      <c r="D47" s="75"/>
      <c r="E47" s="75"/>
      <c r="F47" s="71">
        <f t="shared" si="8"/>
        <v>0</v>
      </c>
      <c r="G47" s="75"/>
      <c r="H47" s="75"/>
      <c r="I47" s="71">
        <f t="shared" si="7"/>
        <v>0</v>
      </c>
    </row>
    <row r="48" spans="2:9" s="65" customFormat="1" x14ac:dyDescent="0.2">
      <c r="B48" s="72"/>
      <c r="C48" s="73"/>
      <c r="D48" s="76"/>
      <c r="E48" s="76"/>
      <c r="F48" s="76"/>
      <c r="G48" s="76"/>
      <c r="H48" s="76"/>
      <c r="I48" s="76"/>
    </row>
    <row r="49" spans="1:14" s="65" customFormat="1" x14ac:dyDescent="0.2">
      <c r="B49" s="166" t="s">
        <v>98</v>
      </c>
      <c r="C49" s="167"/>
      <c r="D49" s="77">
        <f t="shared" ref="D49:I49" si="9">SUM(D50:D53)</f>
        <v>0</v>
      </c>
      <c r="E49" s="77">
        <f t="shared" si="9"/>
        <v>0</v>
      </c>
      <c r="F49" s="77">
        <f t="shared" si="9"/>
        <v>0</v>
      </c>
      <c r="G49" s="78">
        <f t="shared" si="9"/>
        <v>0</v>
      </c>
      <c r="H49" s="77">
        <f t="shared" si="9"/>
        <v>0</v>
      </c>
      <c r="I49" s="77">
        <f t="shared" si="9"/>
        <v>0</v>
      </c>
    </row>
    <row r="50" spans="1:14" s="65" customFormat="1" ht="15" customHeight="1" x14ac:dyDescent="0.2">
      <c r="B50" s="168" t="s">
        <v>99</v>
      </c>
      <c r="C50" s="169"/>
      <c r="D50" s="75"/>
      <c r="E50" s="75"/>
      <c r="F50" s="71">
        <f>D50+E50</f>
        <v>0</v>
      </c>
      <c r="G50" s="75"/>
      <c r="H50" s="75"/>
      <c r="I50" s="71">
        <f>F50-G50</f>
        <v>0</v>
      </c>
    </row>
    <row r="51" spans="1:14" s="65" customFormat="1" ht="15" customHeight="1" x14ac:dyDescent="0.2">
      <c r="B51" s="168" t="s">
        <v>100</v>
      </c>
      <c r="C51" s="169"/>
      <c r="D51" s="75"/>
      <c r="E51" s="75"/>
      <c r="F51" s="71">
        <f>D51+E51</f>
        <v>0</v>
      </c>
      <c r="G51" s="75"/>
      <c r="H51" s="75"/>
      <c r="I51" s="71">
        <f>F51-G51</f>
        <v>0</v>
      </c>
    </row>
    <row r="52" spans="1:14" s="65" customFormat="1" ht="15" customHeight="1" x14ac:dyDescent="0.2">
      <c r="B52" s="168" t="s">
        <v>101</v>
      </c>
      <c r="C52" s="169"/>
      <c r="D52" s="75"/>
      <c r="E52" s="75"/>
      <c r="F52" s="71">
        <f>D52+E52</f>
        <v>0</v>
      </c>
      <c r="G52" s="75"/>
      <c r="H52" s="75"/>
      <c r="I52" s="71">
        <f>F52-G52</f>
        <v>0</v>
      </c>
    </row>
    <row r="53" spans="1:14" s="65" customFormat="1" ht="15" customHeight="1" x14ac:dyDescent="0.2">
      <c r="B53" s="168" t="s">
        <v>102</v>
      </c>
      <c r="C53" s="169"/>
      <c r="D53" s="75"/>
      <c r="E53" s="75"/>
      <c r="F53" s="71">
        <f>D53+E53</f>
        <v>0</v>
      </c>
      <c r="G53" s="75"/>
      <c r="H53" s="75"/>
      <c r="I53" s="71">
        <f>F53-G53</f>
        <v>0</v>
      </c>
    </row>
    <row r="54" spans="1:14" s="65" customFormat="1" x14ac:dyDescent="0.2">
      <c r="B54" s="79"/>
      <c r="C54" s="80"/>
      <c r="D54" s="81"/>
      <c r="E54" s="81"/>
      <c r="F54" s="81"/>
      <c r="G54" s="81"/>
      <c r="H54" s="81"/>
      <c r="I54" s="81"/>
    </row>
    <row r="55" spans="1:14" s="65" customFormat="1" x14ac:dyDescent="0.2">
      <c r="B55" s="82"/>
      <c r="C55" s="83" t="s">
        <v>103</v>
      </c>
      <c r="D55" s="84">
        <f t="shared" ref="D55:I55" si="10">SUM(D19,D29,D38,D49)</f>
        <v>121444711.17999999</v>
      </c>
      <c r="E55" s="84">
        <f t="shared" si="10"/>
        <v>2351464.0619999999</v>
      </c>
      <c r="F55" s="84">
        <f t="shared" si="10"/>
        <v>123796175.242</v>
      </c>
      <c r="G55" s="84">
        <f t="shared" si="10"/>
        <v>111769501.06999999</v>
      </c>
      <c r="H55" s="84">
        <f t="shared" si="10"/>
        <v>109546891.03</v>
      </c>
      <c r="I55" s="84">
        <f t="shared" si="10"/>
        <v>12026674.172000006</v>
      </c>
    </row>
    <row r="56" spans="1:14" s="58" customFormat="1" ht="33" customHeight="1" x14ac:dyDescent="0.25">
      <c r="B56" s="170"/>
      <c r="C56" s="170"/>
      <c r="D56" s="170"/>
      <c r="E56" s="170"/>
      <c r="F56" s="170"/>
      <c r="G56" s="170"/>
      <c r="H56" s="170"/>
      <c r="I56" s="170"/>
      <c r="J56" s="59"/>
      <c r="N56" s="59"/>
    </row>
    <row r="57" spans="1:14" s="58" customFormat="1" ht="14.25" customHeight="1" x14ac:dyDescent="0.25">
      <c r="B57" s="171"/>
      <c r="C57" s="171"/>
      <c r="D57" s="171"/>
      <c r="E57" s="171"/>
      <c r="F57" s="171"/>
      <c r="G57" s="171"/>
      <c r="H57" s="171"/>
      <c r="I57" s="171"/>
      <c r="J57" s="59"/>
      <c r="N57" s="59"/>
    </row>
    <row r="58" spans="1:14" s="58" customFormat="1" ht="13.5" customHeight="1" x14ac:dyDescent="0.25"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</row>
    <row r="59" spans="1:14" s="58" customFormat="1" ht="13.5" customHeight="1" x14ac:dyDescent="0.25">
      <c r="A59" s="153"/>
      <c r="B59" s="153"/>
      <c r="C59" s="153"/>
      <c r="D59" s="153"/>
      <c r="E59" s="153"/>
      <c r="F59" s="153"/>
      <c r="G59" s="153"/>
      <c r="H59" s="153"/>
      <c r="I59" s="153"/>
      <c r="J59" s="90"/>
      <c r="K59" s="90"/>
      <c r="L59" s="90"/>
    </row>
    <row r="60" spans="1:14" s="58" customFormat="1" ht="13.5" customHeight="1" x14ac:dyDescent="0.25">
      <c r="B60" s="64"/>
      <c r="C60" s="64"/>
      <c r="D60" s="64"/>
      <c r="E60" s="64"/>
      <c r="F60" s="64"/>
      <c r="G60" s="64"/>
      <c r="H60" s="45"/>
      <c r="I60" s="45"/>
      <c r="J60" s="64"/>
      <c r="K60" s="64"/>
      <c r="L60" s="64"/>
    </row>
    <row r="61" spans="1:14" s="58" customFormat="1" ht="13.5" customHeight="1" x14ac:dyDescent="0.25">
      <c r="B61" s="64"/>
      <c r="C61" s="64"/>
      <c r="D61" s="64"/>
      <c r="E61" s="64"/>
      <c r="F61" s="64"/>
      <c r="G61" s="64"/>
      <c r="H61" s="45"/>
      <c r="I61" s="45"/>
      <c r="J61" s="64"/>
      <c r="K61" s="64"/>
      <c r="L61" s="64"/>
    </row>
    <row r="62" spans="1:14" s="58" customFormat="1" ht="13.5" customHeight="1" x14ac:dyDescent="0.25">
      <c r="B62" s="64"/>
      <c r="C62" s="64"/>
      <c r="D62" s="64"/>
      <c r="E62" s="64"/>
      <c r="F62" s="64"/>
      <c r="G62" s="64"/>
      <c r="H62" s="45"/>
      <c r="I62" s="45"/>
      <c r="J62" s="64"/>
      <c r="K62" s="64"/>
      <c r="L62" s="64"/>
    </row>
    <row r="63" spans="1:14" s="58" customFormat="1" ht="13.5" customHeight="1" x14ac:dyDescent="0.25">
      <c r="B63" s="64"/>
      <c r="C63" s="64"/>
      <c r="D63" s="64"/>
      <c r="E63" s="64"/>
      <c r="F63" s="64"/>
      <c r="G63" s="64"/>
      <c r="H63" s="45"/>
      <c r="I63" s="45"/>
      <c r="J63" s="64"/>
      <c r="K63" s="64"/>
      <c r="L63" s="64"/>
    </row>
    <row r="64" spans="1:14" s="58" customFormat="1" ht="12" x14ac:dyDescent="0.25"/>
    <row r="65" s="58" customFormat="1" ht="12" x14ac:dyDescent="0.25"/>
    <row r="66" s="58" customFormat="1" ht="12" x14ac:dyDescent="0.25"/>
    <row r="67" s="58" customFormat="1" ht="12" x14ac:dyDescent="0.25"/>
    <row r="68" s="58" customFormat="1" ht="12" x14ac:dyDescent="0.25"/>
    <row r="69" s="58" customFormat="1" ht="12" x14ac:dyDescent="0.25"/>
    <row r="70" s="58" customFormat="1" ht="12" x14ac:dyDescent="0.25"/>
    <row r="71" s="58" customFormat="1" ht="12" x14ac:dyDescent="0.25"/>
    <row r="72" s="58" customFormat="1" ht="12" x14ac:dyDescent="0.25"/>
    <row r="73" s="58" customFormat="1" ht="12" x14ac:dyDescent="0.25"/>
    <row r="74" s="58" customFormat="1" ht="12" x14ac:dyDescent="0.25"/>
    <row r="75" s="58" customFormat="1" ht="12" x14ac:dyDescent="0.25"/>
    <row r="76" s="58" customFormat="1" ht="12" x14ac:dyDescent="0.25"/>
    <row r="77" s="58" customFormat="1" ht="12" x14ac:dyDescent="0.25"/>
    <row r="78" s="58" customFormat="1" ht="12" x14ac:dyDescent="0.25"/>
    <row r="79" s="58" customFormat="1" ht="12" x14ac:dyDescent="0.25"/>
    <row r="80" s="58" customFormat="1" ht="12" x14ac:dyDescent="0.25"/>
    <row r="81" s="58" customFormat="1" ht="12" x14ac:dyDescent="0.25"/>
    <row r="82" s="58" customFormat="1" ht="12" x14ac:dyDescent="0.25"/>
    <row r="83" s="58" customFormat="1" ht="12" x14ac:dyDescent="0.25"/>
    <row r="84" s="58" customFormat="1" ht="12" x14ac:dyDescent="0.25"/>
    <row r="85" s="58" customFormat="1" ht="12" x14ac:dyDescent="0.25"/>
    <row r="86" s="58" customFormat="1" ht="12" x14ac:dyDescent="0.25"/>
    <row r="87" s="58" customFormat="1" ht="12" x14ac:dyDescent="0.25"/>
    <row r="88" s="58" customFormat="1" ht="12" x14ac:dyDescent="0.25"/>
    <row r="89" s="58" customFormat="1" ht="12" x14ac:dyDescent="0.25"/>
    <row r="90" s="58" customFormat="1" ht="12" x14ac:dyDescent="0.25"/>
    <row r="91" s="58" customFormat="1" ht="12" x14ac:dyDescent="0.25"/>
    <row r="92" s="58" customFormat="1" ht="12" x14ac:dyDescent="0.25"/>
    <row r="93" s="58" customFormat="1" ht="12" x14ac:dyDescent="0.25"/>
    <row r="94" s="58" customFormat="1" ht="12" x14ac:dyDescent="0.25"/>
    <row r="95" s="58" customFormat="1" ht="12" x14ac:dyDescent="0.25"/>
    <row r="96" s="58" customFormat="1" ht="12" x14ac:dyDescent="0.25"/>
    <row r="97" s="58" customFormat="1" ht="12" x14ac:dyDescent="0.25"/>
    <row r="98" s="58" customFormat="1" ht="12" x14ac:dyDescent="0.25"/>
    <row r="99" s="58" customFormat="1" ht="12" x14ac:dyDescent="0.25"/>
    <row r="100" s="58" customFormat="1" ht="12" x14ac:dyDescent="0.25"/>
    <row r="101" s="58" customFormat="1" ht="12" x14ac:dyDescent="0.25"/>
    <row r="102" s="58" customFormat="1" ht="12" x14ac:dyDescent="0.25"/>
    <row r="103" s="58" customFormat="1" ht="12" x14ac:dyDescent="0.25"/>
  </sheetData>
  <mergeCells count="42">
    <mergeCell ref="A7:I7"/>
    <mergeCell ref="A10:I10"/>
    <mergeCell ref="A11:I11"/>
    <mergeCell ref="A12:I12"/>
    <mergeCell ref="A59:I59"/>
    <mergeCell ref="B47:C47"/>
    <mergeCell ref="B49:C49"/>
    <mergeCell ref="B50:C50"/>
    <mergeCell ref="B51:C51"/>
    <mergeCell ref="B52:C52"/>
    <mergeCell ref="B53:C53"/>
    <mergeCell ref="B41:C41"/>
    <mergeCell ref="B42:C42"/>
    <mergeCell ref="B43:C43"/>
    <mergeCell ref="B44:C44"/>
    <mergeCell ref="B45:C45"/>
    <mergeCell ref="B35:C35"/>
    <mergeCell ref="B36:C36"/>
    <mergeCell ref="B38:C38"/>
    <mergeCell ref="B39:C39"/>
    <mergeCell ref="B40:C40"/>
    <mergeCell ref="B56:I56"/>
    <mergeCell ref="B57:I57"/>
    <mergeCell ref="B33:C33"/>
    <mergeCell ref="B21:C21"/>
    <mergeCell ref="B22:C22"/>
    <mergeCell ref="B23:C23"/>
    <mergeCell ref="B24:C24"/>
    <mergeCell ref="B25:C25"/>
    <mergeCell ref="B26:C26"/>
    <mergeCell ref="B27:C27"/>
    <mergeCell ref="B29:C29"/>
    <mergeCell ref="B30:C30"/>
    <mergeCell ref="B31:C31"/>
    <mergeCell ref="B32:C32"/>
    <mergeCell ref="B46:C46"/>
    <mergeCell ref="B34:C34"/>
    <mergeCell ref="B15:C17"/>
    <mergeCell ref="D15:H15"/>
    <mergeCell ref="I15:I16"/>
    <mergeCell ref="B19:C19"/>
    <mergeCell ref="B20:C20"/>
  </mergeCells>
  <printOptions horizontalCentered="1"/>
  <pageMargins left="0.51181102362204722" right="0.23622047244094491" top="0.55118110236220474" bottom="0.15748031496062992" header="0.31496062992125984" footer="0.15748031496062992"/>
  <pageSetup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78"/>
  <sheetViews>
    <sheetView workbookViewId="0">
      <selection activeCell="B21" sqref="B21"/>
    </sheetView>
  </sheetViews>
  <sheetFormatPr baseColWidth="10" defaultRowHeight="14.25" x14ac:dyDescent="0.25"/>
  <cols>
    <col min="1" max="1" width="4.42578125" style="1" customWidth="1"/>
    <col min="2" max="2" width="34.140625" style="1" customWidth="1"/>
    <col min="3" max="3" width="12.7109375" style="1" customWidth="1"/>
    <col min="4" max="4" width="12.5703125" style="1" customWidth="1"/>
    <col min="5" max="6" width="13.85546875" style="1" customWidth="1"/>
    <col min="7" max="7" width="13" style="1" customWidth="1"/>
    <col min="8" max="8" width="12" style="1" customWidth="1"/>
    <col min="9" max="9" width="11.7109375" style="1" customWidth="1"/>
    <col min="10" max="11" width="13" style="1" customWidth="1"/>
    <col min="12" max="12" width="13.140625" style="1" customWidth="1"/>
    <col min="13" max="16384" width="11.42578125" style="1"/>
  </cols>
  <sheetData>
    <row r="7" spans="1:12" ht="18" x14ac:dyDescent="0.25">
      <c r="A7" s="129" t="s">
        <v>0</v>
      </c>
      <c r="B7" s="129"/>
      <c r="C7" s="129"/>
      <c r="D7" s="129"/>
      <c r="E7" s="129"/>
      <c r="F7" s="129"/>
      <c r="G7" s="129"/>
      <c r="H7" s="129"/>
      <c r="I7" s="129"/>
      <c r="J7" s="85"/>
      <c r="K7" s="85"/>
      <c r="L7" s="85"/>
    </row>
    <row r="10" spans="1:12" ht="15" x14ac:dyDescent="0.25">
      <c r="A10" s="130" t="s">
        <v>106</v>
      </c>
      <c r="B10" s="130"/>
      <c r="C10" s="130"/>
      <c r="D10" s="130"/>
      <c r="E10" s="130"/>
      <c r="F10" s="130"/>
      <c r="G10" s="130"/>
      <c r="H10" s="130"/>
      <c r="I10" s="130"/>
      <c r="J10" s="86"/>
      <c r="K10" s="86"/>
      <c r="L10" s="86"/>
    </row>
    <row r="11" spans="1:12" x14ac:dyDescent="0.25">
      <c r="A11" s="131" t="s">
        <v>115</v>
      </c>
      <c r="B11" s="131"/>
      <c r="C11" s="131"/>
      <c r="D11" s="131"/>
      <c r="E11" s="131"/>
      <c r="F11" s="131"/>
      <c r="G11" s="131"/>
      <c r="H11" s="131"/>
      <c r="I11" s="131"/>
    </row>
    <row r="12" spans="1:12" x14ac:dyDescent="0.25">
      <c r="A12" s="131" t="s">
        <v>114</v>
      </c>
      <c r="B12" s="131"/>
      <c r="C12" s="131"/>
      <c r="D12" s="131"/>
      <c r="E12" s="131"/>
      <c r="F12" s="131"/>
      <c r="G12" s="131"/>
      <c r="H12" s="131"/>
      <c r="I12" s="131"/>
    </row>
    <row r="13" spans="1:12" ht="8.25" customHeight="1" x14ac:dyDescent="0.25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4" spans="1:12" ht="8.25" customHeight="1" x14ac:dyDescent="0.25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</row>
    <row r="15" spans="1:12" customFormat="1" ht="15" x14ac:dyDescent="0.25">
      <c r="B15" s="172" t="s">
        <v>3</v>
      </c>
      <c r="C15" s="173"/>
      <c r="D15" s="178" t="s">
        <v>65</v>
      </c>
      <c r="E15" s="179"/>
      <c r="F15" s="179"/>
      <c r="G15" s="179"/>
      <c r="H15" s="180"/>
      <c r="I15" s="181" t="s">
        <v>66</v>
      </c>
    </row>
    <row r="16" spans="1:12" customFormat="1" ht="24.75" x14ac:dyDescent="0.25">
      <c r="B16" s="174"/>
      <c r="C16" s="175"/>
      <c r="D16" s="104" t="s">
        <v>67</v>
      </c>
      <c r="E16" s="105" t="s">
        <v>68</v>
      </c>
      <c r="F16" s="104" t="s">
        <v>1</v>
      </c>
      <c r="G16" s="104" t="s">
        <v>2</v>
      </c>
      <c r="H16" s="104" t="s">
        <v>6</v>
      </c>
      <c r="I16" s="181"/>
    </row>
    <row r="17" spans="1:14" customFormat="1" ht="15" x14ac:dyDescent="0.25">
      <c r="B17" s="176"/>
      <c r="C17" s="177"/>
      <c r="D17" s="106">
        <v>1</v>
      </c>
      <c r="E17" s="106">
        <v>2</v>
      </c>
      <c r="F17" s="106" t="s">
        <v>69</v>
      </c>
      <c r="G17" s="106">
        <v>4</v>
      </c>
      <c r="H17" s="106">
        <v>5</v>
      </c>
      <c r="I17" s="106" t="s">
        <v>70</v>
      </c>
    </row>
    <row r="18" spans="1:14" customFormat="1" ht="15" x14ac:dyDescent="0.25">
      <c r="B18" s="91"/>
      <c r="C18" s="92"/>
      <c r="D18" s="93"/>
      <c r="E18" s="93"/>
      <c r="F18" s="93"/>
      <c r="G18" s="93"/>
      <c r="H18" s="93"/>
      <c r="I18" s="93"/>
    </row>
    <row r="19" spans="1:14" customFormat="1" ht="15" x14ac:dyDescent="0.25">
      <c r="B19" s="119" t="s">
        <v>107</v>
      </c>
      <c r="C19" s="95"/>
      <c r="D19" s="96">
        <v>121444711.17999999</v>
      </c>
      <c r="E19" s="96">
        <f>'x capitulo'!D53-'x capitulo'!E53</f>
        <v>2351464.0619999999</v>
      </c>
      <c r="F19" s="97">
        <f>D19+E19</f>
        <v>123796175.242</v>
      </c>
      <c r="G19" s="96">
        <f>'x capitulo'!H53</f>
        <v>111769501.06999999</v>
      </c>
      <c r="H19" s="96">
        <f>'x capitulo'!J53</f>
        <v>109546891.03</v>
      </c>
      <c r="I19" s="97">
        <f>F19-G19</f>
        <v>12026674.172000006</v>
      </c>
    </row>
    <row r="20" spans="1:14" customFormat="1" ht="15" x14ac:dyDescent="0.25">
      <c r="B20" s="182" t="s">
        <v>108</v>
      </c>
      <c r="C20" s="183"/>
      <c r="D20" s="96"/>
      <c r="E20" s="96"/>
      <c r="F20" s="97"/>
      <c r="G20" s="96"/>
      <c r="H20" s="96"/>
      <c r="I20" s="97"/>
    </row>
    <row r="21" spans="1:14" customFormat="1" ht="15" x14ac:dyDescent="0.25">
      <c r="B21" s="107"/>
      <c r="C21" s="108"/>
      <c r="D21" s="96"/>
      <c r="E21" s="96"/>
      <c r="F21" s="97"/>
      <c r="G21" s="96"/>
      <c r="H21" s="96"/>
      <c r="I21" s="97"/>
    </row>
    <row r="22" spans="1:14" customFormat="1" ht="15" x14ac:dyDescent="0.25">
      <c r="B22" s="94"/>
      <c r="C22" s="95"/>
      <c r="D22" s="96"/>
      <c r="E22" s="96"/>
      <c r="F22" s="97"/>
      <c r="G22" s="96"/>
      <c r="H22" s="96"/>
      <c r="I22" s="97"/>
    </row>
    <row r="23" spans="1:14" customFormat="1" ht="15" x14ac:dyDescent="0.25">
      <c r="B23" s="94"/>
      <c r="C23" s="95"/>
      <c r="D23" s="96"/>
      <c r="E23" s="96"/>
      <c r="F23" s="97"/>
      <c r="G23" s="96"/>
      <c r="H23" s="96"/>
      <c r="I23" s="97"/>
    </row>
    <row r="24" spans="1:14" customFormat="1" ht="15" x14ac:dyDescent="0.25">
      <c r="B24" s="94"/>
      <c r="C24" s="95"/>
      <c r="D24" s="96"/>
      <c r="E24" s="96"/>
      <c r="F24" s="97"/>
      <c r="G24" s="96"/>
      <c r="H24" s="96"/>
      <c r="I24" s="97"/>
    </row>
    <row r="25" spans="1:14" customFormat="1" ht="15" x14ac:dyDescent="0.25">
      <c r="B25" s="94"/>
      <c r="C25" s="95"/>
      <c r="D25" s="96"/>
      <c r="E25" s="96"/>
      <c r="F25" s="97"/>
      <c r="G25" s="96"/>
      <c r="H25" s="96"/>
      <c r="I25" s="97"/>
    </row>
    <row r="26" spans="1:14" customFormat="1" ht="15" x14ac:dyDescent="0.25">
      <c r="B26" s="94"/>
      <c r="C26" s="95"/>
      <c r="D26" s="96"/>
      <c r="E26" s="96"/>
      <c r="F26" s="97"/>
      <c r="G26" s="96"/>
      <c r="H26" s="96"/>
      <c r="I26" s="97"/>
    </row>
    <row r="27" spans="1:14" customFormat="1" ht="15" x14ac:dyDescent="0.25">
      <c r="B27" s="94"/>
      <c r="C27" s="95"/>
      <c r="D27" s="96"/>
      <c r="E27" s="96"/>
      <c r="F27" s="97"/>
      <c r="G27" s="96"/>
      <c r="H27" s="96"/>
      <c r="I27" s="97"/>
    </row>
    <row r="28" spans="1:14" customFormat="1" ht="15" x14ac:dyDescent="0.25">
      <c r="B28" s="94"/>
      <c r="C28" s="95"/>
      <c r="D28" s="96"/>
      <c r="E28" s="96"/>
      <c r="F28" s="97"/>
      <c r="G28" s="96"/>
      <c r="H28" s="96"/>
      <c r="I28" s="97"/>
    </row>
    <row r="29" spans="1:14" customFormat="1" ht="15" x14ac:dyDescent="0.25">
      <c r="B29" s="98"/>
      <c r="C29" s="99"/>
      <c r="D29" s="100"/>
      <c r="E29" s="100"/>
      <c r="F29" s="100"/>
      <c r="G29" s="100"/>
      <c r="H29" s="100"/>
      <c r="I29" s="100"/>
    </row>
    <row r="30" spans="1:14" customFormat="1" ht="24" x14ac:dyDescent="0.25">
      <c r="B30" s="101"/>
      <c r="C30" s="102" t="s">
        <v>103</v>
      </c>
      <c r="D30" s="103">
        <f t="shared" ref="D30:I30" si="0">SUM(D19:D28)</f>
        <v>121444711.17999999</v>
      </c>
      <c r="E30" s="103">
        <f t="shared" si="0"/>
        <v>2351464.0619999999</v>
      </c>
      <c r="F30" s="103">
        <f t="shared" si="0"/>
        <v>123796175.242</v>
      </c>
      <c r="G30" s="103">
        <f t="shared" si="0"/>
        <v>111769501.06999999</v>
      </c>
      <c r="H30" s="103">
        <f t="shared" si="0"/>
        <v>109546891.03</v>
      </c>
      <c r="I30" s="103">
        <f t="shared" si="0"/>
        <v>12026674.172000006</v>
      </c>
    </row>
    <row r="31" spans="1:14" s="58" customFormat="1" ht="35.25" customHeight="1" x14ac:dyDescent="0.25">
      <c r="B31" s="170"/>
      <c r="C31" s="170"/>
      <c r="D31" s="170"/>
      <c r="E31" s="170"/>
      <c r="F31" s="170"/>
      <c r="G31" s="170"/>
      <c r="H31" s="170"/>
      <c r="I31" s="170"/>
      <c r="J31" s="59"/>
      <c r="N31" s="59"/>
    </row>
    <row r="32" spans="1:14" s="58" customFormat="1" ht="13.5" customHeight="1" x14ac:dyDescent="0.25">
      <c r="A32" s="153"/>
      <c r="B32" s="153"/>
      <c r="C32" s="153"/>
      <c r="D32" s="153"/>
      <c r="E32" s="153"/>
      <c r="F32" s="153"/>
      <c r="G32" s="153"/>
      <c r="H32" s="153"/>
      <c r="I32" s="153"/>
      <c r="J32" s="90"/>
      <c r="K32" s="90"/>
      <c r="L32" s="90"/>
    </row>
    <row r="33" spans="2:12" s="58" customFormat="1" ht="13.5" customHeight="1" x14ac:dyDescent="0.25">
      <c r="B33" s="64"/>
      <c r="C33" s="64"/>
      <c r="D33" s="64"/>
      <c r="E33" s="64"/>
      <c r="F33" s="64"/>
      <c r="G33" s="64"/>
      <c r="H33" s="45"/>
      <c r="I33" s="45"/>
      <c r="J33" s="64"/>
      <c r="K33" s="64"/>
      <c r="L33" s="64"/>
    </row>
    <row r="34" spans="2:12" s="58" customFormat="1" ht="13.5" customHeight="1" x14ac:dyDescent="0.25">
      <c r="B34" s="64"/>
      <c r="C34" s="64"/>
      <c r="D34" s="64"/>
      <c r="E34" s="64"/>
      <c r="F34" s="64"/>
      <c r="G34" s="64"/>
      <c r="H34" s="45"/>
      <c r="I34" s="45"/>
      <c r="J34" s="64"/>
      <c r="K34" s="64"/>
      <c r="L34" s="64"/>
    </row>
    <row r="35" spans="2:12" s="58" customFormat="1" ht="13.5" customHeight="1" x14ac:dyDescent="0.25">
      <c r="B35" s="64"/>
      <c r="C35" s="64"/>
      <c r="D35" s="64"/>
      <c r="E35" s="64"/>
      <c r="F35" s="64"/>
      <c r="G35" s="64"/>
      <c r="H35" s="45"/>
      <c r="I35" s="45"/>
      <c r="J35" s="64"/>
      <c r="K35" s="64"/>
      <c r="L35" s="64"/>
    </row>
    <row r="36" spans="2:12" s="58" customFormat="1" ht="13.5" customHeight="1" x14ac:dyDescent="0.25">
      <c r="B36" s="64"/>
      <c r="C36" s="64"/>
      <c r="D36" s="64"/>
      <c r="E36" s="64"/>
      <c r="F36" s="64"/>
      <c r="G36" s="64"/>
      <c r="H36" s="45"/>
      <c r="I36" s="45"/>
      <c r="J36" s="64"/>
      <c r="K36" s="64"/>
      <c r="L36" s="64"/>
    </row>
    <row r="37" spans="2:12" s="58" customFormat="1" ht="13.5" customHeight="1" x14ac:dyDescent="0.25">
      <c r="B37" s="64"/>
      <c r="C37" s="64"/>
      <c r="D37" s="64"/>
      <c r="E37" s="64"/>
      <c r="F37" s="64"/>
      <c r="G37" s="64"/>
      <c r="H37" s="45"/>
      <c r="I37" s="45"/>
      <c r="J37" s="64"/>
      <c r="K37" s="64"/>
      <c r="L37" s="64"/>
    </row>
    <row r="38" spans="2:12" s="58" customFormat="1" ht="13.5" customHeight="1" x14ac:dyDescent="0.25">
      <c r="B38" s="64"/>
      <c r="C38" s="64"/>
      <c r="D38" s="64"/>
      <c r="E38" s="64"/>
      <c r="F38" s="64"/>
      <c r="G38" s="64"/>
      <c r="H38" s="45"/>
      <c r="I38" s="45"/>
      <c r="J38" s="64"/>
      <c r="K38" s="64"/>
      <c r="L38" s="64"/>
    </row>
    <row r="39" spans="2:12" s="58" customFormat="1" ht="12" x14ac:dyDescent="0.25"/>
    <row r="40" spans="2:12" s="58" customFormat="1" ht="12" x14ac:dyDescent="0.25"/>
    <row r="41" spans="2:12" s="58" customFormat="1" ht="12" x14ac:dyDescent="0.25"/>
    <row r="42" spans="2:12" s="58" customFormat="1" ht="12" x14ac:dyDescent="0.25"/>
    <row r="43" spans="2:12" s="58" customFormat="1" ht="12" x14ac:dyDescent="0.25"/>
    <row r="44" spans="2:12" s="58" customFormat="1" ht="12" x14ac:dyDescent="0.25"/>
    <row r="45" spans="2:12" s="58" customFormat="1" ht="12" x14ac:dyDescent="0.25"/>
    <row r="46" spans="2:12" s="58" customFormat="1" ht="12" x14ac:dyDescent="0.25"/>
    <row r="47" spans="2:12" s="58" customFormat="1" ht="12" x14ac:dyDescent="0.25"/>
    <row r="48" spans="2:12" s="58" customFormat="1" ht="12" x14ac:dyDescent="0.25"/>
    <row r="49" s="58" customFormat="1" ht="12" x14ac:dyDescent="0.25"/>
    <row r="50" s="58" customFormat="1" ht="12" x14ac:dyDescent="0.25"/>
    <row r="51" s="58" customFormat="1" ht="12" x14ac:dyDescent="0.25"/>
    <row r="52" s="58" customFormat="1" ht="12" x14ac:dyDescent="0.25"/>
    <row r="53" s="58" customFormat="1" ht="12" x14ac:dyDescent="0.25"/>
    <row r="54" s="58" customFormat="1" ht="12" x14ac:dyDescent="0.25"/>
    <row r="55" s="58" customFormat="1" ht="12" x14ac:dyDescent="0.25"/>
    <row r="56" s="58" customFormat="1" ht="12" x14ac:dyDescent="0.25"/>
    <row r="57" s="58" customFormat="1" ht="12" x14ac:dyDescent="0.25"/>
    <row r="58" s="58" customFormat="1" ht="12" x14ac:dyDescent="0.25"/>
    <row r="59" s="58" customFormat="1" ht="12" x14ac:dyDescent="0.25"/>
    <row r="60" s="58" customFormat="1" ht="12" x14ac:dyDescent="0.25"/>
    <row r="61" s="58" customFormat="1" ht="12" x14ac:dyDescent="0.25"/>
    <row r="62" s="58" customFormat="1" ht="12" x14ac:dyDescent="0.25"/>
    <row r="63" s="58" customFormat="1" ht="12" x14ac:dyDescent="0.25"/>
    <row r="64" s="58" customFormat="1" ht="12" x14ac:dyDescent="0.25"/>
    <row r="65" s="58" customFormat="1" ht="12" x14ac:dyDescent="0.25"/>
    <row r="66" s="58" customFormat="1" ht="12" x14ac:dyDescent="0.25"/>
    <row r="67" s="58" customFormat="1" ht="12" x14ac:dyDescent="0.25"/>
    <row r="68" s="58" customFormat="1" ht="12" x14ac:dyDescent="0.25"/>
    <row r="69" s="58" customFormat="1" ht="12" x14ac:dyDescent="0.25"/>
    <row r="70" s="58" customFormat="1" ht="12" x14ac:dyDescent="0.25"/>
    <row r="71" s="58" customFormat="1" ht="12" x14ac:dyDescent="0.25"/>
    <row r="72" s="58" customFormat="1" ht="12" x14ac:dyDescent="0.25"/>
    <row r="73" s="58" customFormat="1" ht="12" x14ac:dyDescent="0.25"/>
    <row r="74" s="58" customFormat="1" ht="12" x14ac:dyDescent="0.25"/>
    <row r="75" s="58" customFormat="1" ht="12" x14ac:dyDescent="0.25"/>
    <row r="76" s="58" customFormat="1" ht="12" x14ac:dyDescent="0.25"/>
    <row r="77" s="58" customFormat="1" ht="12" x14ac:dyDescent="0.25"/>
    <row r="78" s="58" customFormat="1" ht="12" x14ac:dyDescent="0.25"/>
  </sheetData>
  <mergeCells count="10">
    <mergeCell ref="A32:I32"/>
    <mergeCell ref="B15:C17"/>
    <mergeCell ref="D15:H15"/>
    <mergeCell ref="I15:I16"/>
    <mergeCell ref="A7:I7"/>
    <mergeCell ref="A10:I10"/>
    <mergeCell ref="A11:I11"/>
    <mergeCell ref="A12:I12"/>
    <mergeCell ref="B31:I31"/>
    <mergeCell ref="B20:C20"/>
  </mergeCells>
  <printOptions horizontalCentered="1"/>
  <pageMargins left="0.51181102362204722" right="0.23622047244094491" top="0.56999999999999995" bottom="0.15748031496062992" header="0.31496062992125984" footer="0.15748031496062992"/>
  <pageSetup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"/>
  <sheetViews>
    <sheetView workbookViewId="0">
      <selection activeCell="E29" sqref="E29"/>
    </sheetView>
  </sheetViews>
  <sheetFormatPr baseColWidth="10" defaultRowHeight="15" x14ac:dyDescent="0.25"/>
  <cols>
    <col min="3" max="3" width="11.42578125" style="27"/>
  </cols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9</vt:i4>
      </vt:variant>
    </vt:vector>
  </HeadingPairs>
  <TitlesOfParts>
    <vt:vector size="16" baseType="lpstr">
      <vt:lpstr>x capitulo</vt:lpstr>
      <vt:lpstr>x objeto del gasto</vt:lpstr>
      <vt:lpstr>x objeto del gasto (2)</vt:lpstr>
      <vt:lpstr>x clasif econ</vt:lpstr>
      <vt:lpstr>x clasif func</vt:lpstr>
      <vt:lpstr>x clasif admtva</vt:lpstr>
      <vt:lpstr>Hoja1</vt:lpstr>
      <vt:lpstr>'x capitulo'!Área_de_impresión</vt:lpstr>
      <vt:lpstr>'x clasif admtva'!Área_de_impresión</vt:lpstr>
      <vt:lpstr>'x clasif econ'!Área_de_impresión</vt:lpstr>
      <vt:lpstr>'x clasif func'!Área_de_impresión</vt:lpstr>
      <vt:lpstr>'x objeto del gasto'!Área_de_impresión</vt:lpstr>
      <vt:lpstr>'x objeto del gasto (2)'!Área_de_impresión</vt:lpstr>
      <vt:lpstr>'x capitulo'!Títulos_a_imprimir</vt:lpstr>
      <vt:lpstr>'x clasif admtva'!Títulos_a_imprimir</vt:lpstr>
      <vt:lpstr>'x clasif econ'!Títulos_a_imprimir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Aguayo Hdz</dc:creator>
  <cp:lastModifiedBy>Presupuestos</cp:lastModifiedBy>
  <cp:lastPrinted>2017-01-25T16:47:31Z</cp:lastPrinted>
  <dcterms:created xsi:type="dcterms:W3CDTF">2010-10-28T22:18:35Z</dcterms:created>
  <dcterms:modified xsi:type="dcterms:W3CDTF">2017-01-25T16:54:22Z</dcterms:modified>
</cp:coreProperties>
</file>